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2... Tekstovi\2... Biznis plan za NSZ\Final\"/>
    </mc:Choice>
  </mc:AlternateContent>
  <xr:revisionPtr revIDLastSave="0" documentId="13_ncr:1_{50CDA4F7-B08D-4EFC-A770-7A5230143D19}" xr6:coauthVersionLast="47" xr6:coauthVersionMax="47" xr10:uidLastSave="{00000000-0000-0000-0000-000000000000}"/>
  <bookViews>
    <workbookView xWindow="-108" yWindow="-108" windowWidth="23256" windowHeight="12456" tabRatio="865" activeTab="1" xr2:uid="{00000000-000D-0000-FFFF-FFFF00000000}"/>
  </bookViews>
  <sheets>
    <sheet name="." sheetId="2" r:id="rId1"/>
    <sheet name="Sadržaj" sheetId="30" r:id="rId2"/>
    <sheet name="Uputstvo" sheetId="32" r:id="rId3"/>
    <sheet name="Ulaganja" sheetId="22" r:id="rId4"/>
    <sheet name="Prihodi i rashodi" sheetId="21" r:id="rId5"/>
    <sheet name="Bilans uspeha" sheetId="19" r:id="rId6"/>
    <sheet name="Pokazatelji" sheetId="20" r:id="rId7"/>
    <sheet name="Obračun ulaganja" sheetId="24" r:id="rId8"/>
    <sheet name="Obračun prihoda od prodaje" sheetId="13" r:id="rId9"/>
    <sheet name="Obračun troškova materijala" sheetId="25" r:id="rId10"/>
    <sheet name="Obračun troškova energije" sheetId="26" r:id="rId11"/>
    <sheet name="Obračun amortizacije" sheetId="27" r:id="rId12"/>
    <sheet name="Obračun zarada" sheetId="28" r:id="rId13"/>
  </sheets>
  <definedNames>
    <definedName name="jm" localSheetId="7">'.'!$B$4:$B$13</definedName>
    <definedName name="jm" localSheetId="1">Sadržaj!#REF!</definedName>
    <definedName name="jm" localSheetId="3">'.'!$B$4:$B$13</definedName>
    <definedName name="jm" localSheetId="2">Uputstvo!#REF!</definedName>
    <definedName name="jm">'.'!$B$4:$B$30</definedName>
    <definedName name="_xlnm.Print_Titles" localSheetId="11">'Obračun amortizacije'!$3:$5</definedName>
    <definedName name="_xlnm.Print_Titles" localSheetId="8">'Obračun prihoda od prodaje'!$2:$5</definedName>
    <definedName name="_xlnm.Print_Titles" localSheetId="9">'Obračun troškova materijala'!$3:$5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9" l="1"/>
  <c r="B19" i="19"/>
  <c r="B17" i="19"/>
  <c r="B16" i="19"/>
  <c r="B14" i="19"/>
  <c r="B13" i="19"/>
  <c r="B12" i="19"/>
  <c r="B11" i="19"/>
  <c r="B10" i="19"/>
  <c r="B9" i="19"/>
  <c r="B7" i="19"/>
  <c r="B6" i="19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7" i="27"/>
  <c r="G7" i="27" s="1"/>
  <c r="F6" i="27"/>
  <c r="G6" i="27" s="1"/>
  <c r="F8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L40" i="21"/>
  <c r="L39" i="21"/>
  <c r="L38" i="21"/>
  <c r="L37" i="21"/>
  <c r="L35" i="21"/>
  <c r="L34" i="21"/>
  <c r="L32" i="21"/>
  <c r="L31" i="21"/>
  <c r="L28" i="21"/>
  <c r="L25" i="21"/>
  <c r="L24" i="21"/>
  <c r="L23" i="21"/>
  <c r="L22" i="21"/>
  <c r="L21" i="21"/>
  <c r="L20" i="21"/>
  <c r="L19" i="21"/>
  <c r="L18" i="21"/>
  <c r="L17" i="21"/>
  <c r="L15" i="21"/>
  <c r="L14" i="21"/>
  <c r="L13" i="21"/>
  <c r="D2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D23" i="28"/>
  <c r="AC24" i="28"/>
  <c r="AC25" i="28"/>
  <c r="AC26" i="28"/>
  <c r="AC7" i="28"/>
  <c r="AA27" i="28"/>
  <c r="Y27" i="28"/>
  <c r="W27" i="28"/>
  <c r="U27" i="28"/>
  <c r="S27" i="28"/>
  <c r="Q27" i="28"/>
  <c r="O27" i="28"/>
  <c r="M27" i="28"/>
  <c r="K27" i="28"/>
  <c r="I27" i="28"/>
  <c r="G27" i="28"/>
  <c r="E27" i="28"/>
  <c r="AB26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B12" i="28"/>
  <c r="AB11" i="28"/>
  <c r="AB10" i="28"/>
  <c r="AB9" i="28"/>
  <c r="AB8" i="28"/>
  <c r="AB7" i="28"/>
  <c r="Z26" i="28"/>
  <c r="Z25" i="28"/>
  <c r="Z24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Z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AD13" i="28" s="1"/>
  <c r="H12" i="28"/>
  <c r="H11" i="28"/>
  <c r="H10" i="28"/>
  <c r="H9" i="28"/>
  <c r="H8" i="28"/>
  <c r="H7" i="28"/>
  <c r="F26" i="28"/>
  <c r="AD26" i="28" s="1"/>
  <c r="F25" i="28"/>
  <c r="AD25" i="28" s="1"/>
  <c r="F24" i="28"/>
  <c r="AD24" i="28" s="1"/>
  <c r="F23" i="28"/>
  <c r="F22" i="28"/>
  <c r="AD22" i="28" s="1"/>
  <c r="F21" i="28"/>
  <c r="AD21" i="28" s="1"/>
  <c r="F20" i="28"/>
  <c r="F19" i="28"/>
  <c r="AD19" i="28" s="1"/>
  <c r="F18" i="28"/>
  <c r="AD18" i="28" s="1"/>
  <c r="F17" i="28"/>
  <c r="AD17" i="28" s="1"/>
  <c r="F16" i="28"/>
  <c r="AD16" i="28" s="1"/>
  <c r="F15" i="28"/>
  <c r="AD15" i="28" s="1"/>
  <c r="F14" i="28"/>
  <c r="AD14" i="28" s="1"/>
  <c r="F13" i="28"/>
  <c r="F12" i="28"/>
  <c r="F11" i="28"/>
  <c r="AD11" i="28" s="1"/>
  <c r="F10" i="28"/>
  <c r="AD10" i="28" s="1"/>
  <c r="F9" i="28"/>
  <c r="AD9" i="28" s="1"/>
  <c r="F8" i="28"/>
  <c r="F7" i="28"/>
  <c r="AD7" i="28" s="1"/>
  <c r="D26" i="27"/>
  <c r="E26" i="27"/>
  <c r="L27" i="28" l="1"/>
  <c r="P27" i="28"/>
  <c r="T27" i="28"/>
  <c r="X27" i="28"/>
  <c r="AB27" i="28"/>
  <c r="AD12" i="28"/>
  <c r="AD20" i="28"/>
  <c r="F26" i="27"/>
  <c r="G26" i="27"/>
  <c r="G31" i="21" s="1"/>
  <c r="L27" i="21" s="1"/>
  <c r="L26" i="21" s="1"/>
  <c r="L36" i="21"/>
  <c r="L33" i="21"/>
  <c r="L16" i="21"/>
  <c r="J27" i="28"/>
  <c r="N27" i="28"/>
  <c r="R27" i="28"/>
  <c r="V27" i="28"/>
  <c r="Z27" i="28"/>
  <c r="F27" i="28"/>
  <c r="AD8" i="28"/>
  <c r="H27" i="28"/>
  <c r="AC27" i="28"/>
  <c r="AD27" i="28" l="1"/>
  <c r="G35" i="21" s="1"/>
  <c r="L30" i="21" s="1"/>
  <c r="L29" i="21" s="1"/>
  <c r="G53" i="21"/>
  <c r="C20" i="19" s="1"/>
  <c r="G45" i="21"/>
  <c r="C17" i="19" s="1"/>
  <c r="F13" i="26"/>
  <c r="G12" i="26"/>
  <c r="H12" i="26" s="1"/>
  <c r="G11" i="26"/>
  <c r="H11" i="26" s="1"/>
  <c r="G10" i="26"/>
  <c r="H10" i="26" s="1"/>
  <c r="L11" i="21" s="1"/>
  <c r="G9" i="26"/>
  <c r="H9" i="26" s="1"/>
  <c r="L10" i="21" s="1"/>
  <c r="G8" i="26"/>
  <c r="H8" i="26" s="1"/>
  <c r="L9" i="21" s="1"/>
  <c r="G7" i="26"/>
  <c r="H7" i="26" s="1"/>
  <c r="L8" i="21" s="1"/>
  <c r="G6" i="26"/>
  <c r="F26" i="25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G26" i="25" s="1"/>
  <c r="F189" i="24"/>
  <c r="G188" i="24"/>
  <c r="G187" i="24"/>
  <c r="I187" i="24" s="1"/>
  <c r="G186" i="24"/>
  <c r="G185" i="24"/>
  <c r="I185" i="24" s="1"/>
  <c r="J185" i="24" s="1"/>
  <c r="G184" i="24"/>
  <c r="I184" i="24" s="1"/>
  <c r="J184" i="24" s="1"/>
  <c r="F178" i="24"/>
  <c r="G177" i="24"/>
  <c r="G176" i="24"/>
  <c r="I176" i="24" s="1"/>
  <c r="G175" i="24"/>
  <c r="I175" i="24" s="1"/>
  <c r="J175" i="24" s="1"/>
  <c r="G174" i="24"/>
  <c r="G173" i="24"/>
  <c r="G172" i="24"/>
  <c r="I172" i="24" s="1"/>
  <c r="G171" i="24"/>
  <c r="I171" i="24" s="1"/>
  <c r="J171" i="24" s="1"/>
  <c r="G170" i="24"/>
  <c r="G169" i="24"/>
  <c r="G168" i="24"/>
  <c r="I168" i="24" s="1"/>
  <c r="J168" i="24" s="1"/>
  <c r="F162" i="24"/>
  <c r="G161" i="24"/>
  <c r="I161" i="24" s="1"/>
  <c r="J161" i="24" s="1"/>
  <c r="G160" i="24"/>
  <c r="G159" i="24"/>
  <c r="G158" i="24"/>
  <c r="G157" i="24"/>
  <c r="I157" i="24" s="1"/>
  <c r="J157" i="24" s="1"/>
  <c r="G156" i="24"/>
  <c r="G155" i="24"/>
  <c r="G154" i="24"/>
  <c r="I154" i="24" s="1"/>
  <c r="G153" i="24"/>
  <c r="I153" i="24" s="1"/>
  <c r="J153" i="24" s="1"/>
  <c r="G152" i="24"/>
  <c r="G151" i="24"/>
  <c r="G150" i="24"/>
  <c r="I150" i="24" s="1"/>
  <c r="G149" i="24"/>
  <c r="I149" i="24" s="1"/>
  <c r="J149" i="24" s="1"/>
  <c r="G148" i="24"/>
  <c r="G147" i="24"/>
  <c r="G146" i="24"/>
  <c r="I146" i="24" s="1"/>
  <c r="G145" i="24"/>
  <c r="I145" i="24" s="1"/>
  <c r="J145" i="24" s="1"/>
  <c r="G144" i="24"/>
  <c r="G143" i="24"/>
  <c r="G142" i="24"/>
  <c r="F136" i="24"/>
  <c r="G135" i="24"/>
  <c r="G134" i="24"/>
  <c r="I134" i="24" s="1"/>
  <c r="G133" i="24"/>
  <c r="I133" i="24" s="1"/>
  <c r="J133" i="24" s="1"/>
  <c r="G132" i="24"/>
  <c r="G131" i="24"/>
  <c r="G130" i="24"/>
  <c r="I130" i="24" s="1"/>
  <c r="G129" i="24"/>
  <c r="I129" i="24" s="1"/>
  <c r="J129" i="24" s="1"/>
  <c r="G128" i="24"/>
  <c r="I128" i="24" s="1"/>
  <c r="J128" i="24" s="1"/>
  <c r="G127" i="24"/>
  <c r="G126" i="24"/>
  <c r="G125" i="24"/>
  <c r="I125" i="24" s="1"/>
  <c r="J125" i="24" s="1"/>
  <c r="G124" i="24"/>
  <c r="I124" i="24" s="1"/>
  <c r="J124" i="24" s="1"/>
  <c r="G123" i="24"/>
  <c r="G122" i="24"/>
  <c r="G121" i="24"/>
  <c r="I121" i="24" s="1"/>
  <c r="J121" i="24" s="1"/>
  <c r="G120" i="24"/>
  <c r="I120" i="24" s="1"/>
  <c r="J120" i="24" s="1"/>
  <c r="G119" i="24"/>
  <c r="G118" i="24"/>
  <c r="G117" i="24"/>
  <c r="I117" i="24" s="1"/>
  <c r="J117" i="24" s="1"/>
  <c r="G116" i="24"/>
  <c r="I116" i="24" s="1"/>
  <c r="F102" i="24"/>
  <c r="E102" i="24"/>
  <c r="D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F71" i="24"/>
  <c r="E71" i="24"/>
  <c r="D71" i="24"/>
  <c r="G70" i="24"/>
  <c r="G69" i="24"/>
  <c r="G68" i="24"/>
  <c r="G67" i="24"/>
  <c r="G66" i="24"/>
  <c r="F52" i="24"/>
  <c r="G51" i="24"/>
  <c r="I51" i="24" s="1"/>
  <c r="J51" i="24" s="1"/>
  <c r="G50" i="24"/>
  <c r="G49" i="24"/>
  <c r="G48" i="24"/>
  <c r="G47" i="24"/>
  <c r="I47" i="24" s="1"/>
  <c r="J47" i="24" s="1"/>
  <c r="G46" i="24"/>
  <c r="G45" i="24"/>
  <c r="I45" i="24" s="1"/>
  <c r="G44" i="24"/>
  <c r="G43" i="24"/>
  <c r="I43" i="24" s="1"/>
  <c r="J43" i="24" s="1"/>
  <c r="G42" i="24"/>
  <c r="I42" i="24" s="1"/>
  <c r="J42" i="24" s="1"/>
  <c r="G41" i="24"/>
  <c r="I41" i="24" s="1"/>
  <c r="G40" i="24"/>
  <c r="G39" i="24"/>
  <c r="I39" i="24" s="1"/>
  <c r="J39" i="24" s="1"/>
  <c r="G38" i="24"/>
  <c r="G37" i="24"/>
  <c r="I37" i="24" s="1"/>
  <c r="G36" i="24"/>
  <c r="G35" i="24"/>
  <c r="I35" i="24" s="1"/>
  <c r="J35" i="24" s="1"/>
  <c r="G34" i="24"/>
  <c r="G33" i="24"/>
  <c r="G32" i="24"/>
  <c r="F26" i="24"/>
  <c r="G25" i="24"/>
  <c r="I25" i="24" s="1"/>
  <c r="G24" i="24"/>
  <c r="G23" i="24"/>
  <c r="I23" i="24" s="1"/>
  <c r="J23" i="24" s="1"/>
  <c r="G22" i="24"/>
  <c r="G21" i="24"/>
  <c r="I21" i="24" s="1"/>
  <c r="G20" i="24"/>
  <c r="G19" i="24"/>
  <c r="I19" i="24" s="1"/>
  <c r="J19" i="24" s="1"/>
  <c r="G18" i="24"/>
  <c r="G17" i="24"/>
  <c r="I17" i="24" s="1"/>
  <c r="G16" i="24"/>
  <c r="G15" i="24"/>
  <c r="I15" i="24" s="1"/>
  <c r="J15" i="24" s="1"/>
  <c r="G14" i="24"/>
  <c r="G13" i="24"/>
  <c r="I13" i="24" s="1"/>
  <c r="G12" i="24"/>
  <c r="G11" i="24"/>
  <c r="I11" i="24" s="1"/>
  <c r="J11" i="24" s="1"/>
  <c r="G10" i="24"/>
  <c r="I10" i="24" s="1"/>
  <c r="J10" i="24" s="1"/>
  <c r="G9" i="24"/>
  <c r="G8" i="24"/>
  <c r="G7" i="24"/>
  <c r="I7" i="24" s="1"/>
  <c r="J7" i="24" s="1"/>
  <c r="G6" i="24"/>
  <c r="G13" i="26" l="1"/>
  <c r="H6" i="26"/>
  <c r="L7" i="21" s="1"/>
  <c r="H6" i="25"/>
  <c r="J6" i="25"/>
  <c r="K6" i="25" s="1"/>
  <c r="J7" i="25"/>
  <c r="K7" i="25" s="1"/>
  <c r="J8" i="25"/>
  <c r="K8" i="25" s="1"/>
  <c r="J9" i="25"/>
  <c r="K9" i="25" s="1"/>
  <c r="J10" i="25"/>
  <c r="K10" i="25" s="1"/>
  <c r="J11" i="25"/>
  <c r="K11" i="25" s="1"/>
  <c r="J12" i="25"/>
  <c r="K12" i="25" s="1"/>
  <c r="J13" i="25"/>
  <c r="K13" i="25" s="1"/>
  <c r="J14" i="25"/>
  <c r="K14" i="25" s="1"/>
  <c r="J15" i="25"/>
  <c r="K15" i="25" s="1"/>
  <c r="J16" i="25"/>
  <c r="K16" i="25" s="1"/>
  <c r="J17" i="25"/>
  <c r="K17" i="25" s="1"/>
  <c r="J18" i="25"/>
  <c r="K18" i="25" s="1"/>
  <c r="J19" i="25"/>
  <c r="K19" i="25" s="1"/>
  <c r="J20" i="25"/>
  <c r="K20" i="25" s="1"/>
  <c r="J21" i="25"/>
  <c r="K21" i="25" s="1"/>
  <c r="J22" i="25"/>
  <c r="K22" i="25" s="1"/>
  <c r="J23" i="25"/>
  <c r="K23" i="25" s="1"/>
  <c r="J24" i="25"/>
  <c r="K24" i="25" s="1"/>
  <c r="J25" i="25"/>
  <c r="K25" i="25" s="1"/>
  <c r="H26" i="25"/>
  <c r="J176" i="24"/>
  <c r="G71" i="24"/>
  <c r="D108" i="24" s="1"/>
  <c r="G102" i="24"/>
  <c r="D109" i="24" s="1"/>
  <c r="I22" i="24"/>
  <c r="J22" i="24" s="1"/>
  <c r="I50" i="24"/>
  <c r="J50" i="24" s="1"/>
  <c r="I6" i="24"/>
  <c r="J6" i="24" s="1"/>
  <c r="J150" i="24"/>
  <c r="I188" i="24"/>
  <c r="J188" i="24" s="1"/>
  <c r="I14" i="24"/>
  <c r="J14" i="24" s="1"/>
  <c r="I34" i="24"/>
  <c r="J34" i="24" s="1"/>
  <c r="I38" i="24"/>
  <c r="J38" i="24" s="1"/>
  <c r="I158" i="24"/>
  <c r="J158" i="24" s="1"/>
  <c r="G178" i="24"/>
  <c r="G52" i="24"/>
  <c r="J172" i="24"/>
  <c r="J146" i="24"/>
  <c r="J154" i="24"/>
  <c r="I173" i="24"/>
  <c r="J173" i="24" s="1"/>
  <c r="I177" i="24"/>
  <c r="J177" i="24" s="1"/>
  <c r="J116" i="24"/>
  <c r="I119" i="24"/>
  <c r="J119" i="24" s="1"/>
  <c r="I123" i="24"/>
  <c r="J123" i="24" s="1"/>
  <c r="I127" i="24"/>
  <c r="J127" i="24" s="1"/>
  <c r="J130" i="24"/>
  <c r="I132" i="24"/>
  <c r="J132" i="24" s="1"/>
  <c r="I135" i="24"/>
  <c r="J135" i="24" s="1"/>
  <c r="I143" i="24"/>
  <c r="J143" i="24" s="1"/>
  <c r="I147" i="24"/>
  <c r="J147" i="24" s="1"/>
  <c r="I151" i="24"/>
  <c r="J151" i="24" s="1"/>
  <c r="I155" i="24"/>
  <c r="J155" i="24" s="1"/>
  <c r="I159" i="24"/>
  <c r="J159" i="24" s="1"/>
  <c r="J187" i="24"/>
  <c r="I118" i="24"/>
  <c r="I122" i="24"/>
  <c r="J122" i="24" s="1"/>
  <c r="I126" i="24"/>
  <c r="J126" i="24" s="1"/>
  <c r="I170" i="24"/>
  <c r="J170" i="24" s="1"/>
  <c r="I174" i="24"/>
  <c r="J174" i="24" s="1"/>
  <c r="G189" i="24"/>
  <c r="I169" i="24"/>
  <c r="J169" i="24" s="1"/>
  <c r="G136" i="24"/>
  <c r="I131" i="24"/>
  <c r="J131" i="24" s="1"/>
  <c r="J134" i="24"/>
  <c r="G162" i="24"/>
  <c r="I144" i="24"/>
  <c r="J144" i="24" s="1"/>
  <c r="I148" i="24"/>
  <c r="J148" i="24" s="1"/>
  <c r="I152" i="24"/>
  <c r="J152" i="24" s="1"/>
  <c r="I156" i="24"/>
  <c r="J156" i="24" s="1"/>
  <c r="I160" i="24"/>
  <c r="J160" i="24" s="1"/>
  <c r="I186" i="24"/>
  <c r="J186" i="24" s="1"/>
  <c r="I142" i="24"/>
  <c r="I9" i="24"/>
  <c r="J9" i="24" s="1"/>
  <c r="I18" i="24"/>
  <c r="J18" i="24" s="1"/>
  <c r="J21" i="24"/>
  <c r="I46" i="24"/>
  <c r="J46" i="24" s="1"/>
  <c r="J25" i="24"/>
  <c r="J17" i="24"/>
  <c r="I33" i="24"/>
  <c r="J33" i="24" s="1"/>
  <c r="J45" i="24"/>
  <c r="I49" i="24"/>
  <c r="J49" i="24" s="1"/>
  <c r="J37" i="24"/>
  <c r="G26" i="24"/>
  <c r="J13" i="24"/>
  <c r="J41" i="24"/>
  <c r="I8" i="24"/>
  <c r="J8" i="24" s="1"/>
  <c r="I12" i="24"/>
  <c r="J12" i="24" s="1"/>
  <c r="I16" i="24"/>
  <c r="J16" i="24" s="1"/>
  <c r="I20" i="24"/>
  <c r="J20" i="24" s="1"/>
  <c r="I24" i="24"/>
  <c r="J24" i="24" s="1"/>
  <c r="I32" i="24"/>
  <c r="J32" i="24" s="1"/>
  <c r="I36" i="24"/>
  <c r="J36" i="24" s="1"/>
  <c r="I40" i="24"/>
  <c r="J40" i="24" s="1"/>
  <c r="I44" i="24"/>
  <c r="J44" i="24" s="1"/>
  <c r="I48" i="24"/>
  <c r="J48" i="24" s="1"/>
  <c r="G34" i="21"/>
  <c r="C14" i="19" s="1"/>
  <c r="G30" i="21"/>
  <c r="C13" i="19" s="1"/>
  <c r="G16" i="21"/>
  <c r="C12" i="19" s="1"/>
  <c r="G8" i="21"/>
  <c r="C11" i="19" s="1"/>
  <c r="C26" i="21"/>
  <c r="C19" i="19" s="1"/>
  <c r="C18" i="21"/>
  <c r="C16" i="19" s="1"/>
  <c r="C7" i="21"/>
  <c r="C7" i="19" s="1"/>
  <c r="H13" i="26" l="1"/>
  <c r="G7" i="21" s="1"/>
  <c r="C10" i="19" s="1"/>
  <c r="D110" i="24"/>
  <c r="E109" i="24" s="1"/>
  <c r="K26" i="25"/>
  <c r="G6" i="21" s="1"/>
  <c r="J26" i="25"/>
  <c r="J178" i="24"/>
  <c r="D197" i="24" s="1"/>
  <c r="J189" i="24"/>
  <c r="D198" i="24" s="1"/>
  <c r="I136" i="24"/>
  <c r="I189" i="24"/>
  <c r="J118" i="24"/>
  <c r="J136" i="24" s="1"/>
  <c r="D195" i="24" s="1"/>
  <c r="J142" i="24"/>
  <c r="J162" i="24" s="1"/>
  <c r="D196" i="24" s="1"/>
  <c r="I162" i="24"/>
  <c r="I178" i="24"/>
  <c r="J26" i="24"/>
  <c r="D58" i="24" s="1"/>
  <c r="I52" i="24"/>
  <c r="J52" i="24"/>
  <c r="D59" i="24" s="1"/>
  <c r="I26" i="24"/>
  <c r="E22" i="19"/>
  <c r="E19" i="19"/>
  <c r="E17" i="19"/>
  <c r="E6" i="19"/>
  <c r="E5" i="19"/>
  <c r="F19" i="19"/>
  <c r="F6" i="19"/>
  <c r="C9" i="19" l="1"/>
  <c r="L12" i="21"/>
  <c r="L6" i="21" s="1"/>
  <c r="G75" i="21"/>
  <c r="H7" i="21" s="1"/>
  <c r="L41" i="21"/>
  <c r="M6" i="21" s="1"/>
  <c r="C7" i="22"/>
  <c r="E108" i="24"/>
  <c r="E110" i="24"/>
  <c r="C8" i="22"/>
  <c r="C10" i="22"/>
  <c r="C11" i="22"/>
  <c r="C9" i="22"/>
  <c r="D199" i="24"/>
  <c r="E199" i="24" s="1"/>
  <c r="D60" i="24"/>
  <c r="H75" i="21"/>
  <c r="H39" i="21"/>
  <c r="H23" i="21"/>
  <c r="H54" i="21"/>
  <c r="H50" i="21"/>
  <c r="H46" i="21"/>
  <c r="H42" i="21"/>
  <c r="H38" i="21"/>
  <c r="H34" i="21"/>
  <c r="H30" i="21"/>
  <c r="H26" i="21"/>
  <c r="H22" i="21"/>
  <c r="H18" i="21"/>
  <c r="H14" i="21"/>
  <c r="H10" i="21"/>
  <c r="H69" i="21"/>
  <c r="H65" i="21"/>
  <c r="H61" i="21"/>
  <c r="H57" i="21"/>
  <c r="H53" i="21"/>
  <c r="H49" i="21"/>
  <c r="H45" i="21"/>
  <c r="H41" i="21"/>
  <c r="H33" i="21"/>
  <c r="H29" i="21"/>
  <c r="H25" i="21"/>
  <c r="H17" i="21"/>
  <c r="H9" i="21"/>
  <c r="H73" i="21"/>
  <c r="H37" i="21"/>
  <c r="H21" i="21"/>
  <c r="H13" i="21"/>
  <c r="H6" i="21"/>
  <c r="H72" i="21"/>
  <c r="H68" i="21"/>
  <c r="H64" i="21"/>
  <c r="H60" i="21"/>
  <c r="H56" i="21"/>
  <c r="H52" i="21"/>
  <c r="H48" i="21"/>
  <c r="H44" i="21"/>
  <c r="H40" i="21"/>
  <c r="H36" i="21"/>
  <c r="H32" i="21"/>
  <c r="H28" i="21"/>
  <c r="H24" i="21"/>
  <c r="H20" i="21"/>
  <c r="H16" i="21"/>
  <c r="H12" i="21"/>
  <c r="H8" i="21"/>
  <c r="H71" i="21"/>
  <c r="H67" i="21"/>
  <c r="H63" i="21"/>
  <c r="H59" i="21"/>
  <c r="H55" i="21"/>
  <c r="H51" i="21"/>
  <c r="H47" i="21"/>
  <c r="H43" i="21"/>
  <c r="H35" i="21"/>
  <c r="H31" i="21"/>
  <c r="H27" i="21"/>
  <c r="H19" i="21"/>
  <c r="H11" i="21"/>
  <c r="F17" i="19"/>
  <c r="H58" i="21" l="1"/>
  <c r="H62" i="21"/>
  <c r="H66" i="21"/>
  <c r="H70" i="21"/>
  <c r="H74" i="21"/>
  <c r="H15" i="21"/>
  <c r="M41" i="21"/>
  <c r="M15" i="21"/>
  <c r="M23" i="21"/>
  <c r="M20" i="21"/>
  <c r="M36" i="21"/>
  <c r="M26" i="21"/>
  <c r="M13" i="21"/>
  <c r="M33" i="21"/>
  <c r="M22" i="21"/>
  <c r="M18" i="21"/>
  <c r="M35" i="21"/>
  <c r="M14" i="21"/>
  <c r="M39" i="21"/>
  <c r="M8" i="21"/>
  <c r="M32" i="21"/>
  <c r="M40" i="21"/>
  <c r="M38" i="21"/>
  <c r="M28" i="21"/>
  <c r="M17" i="21"/>
  <c r="M29" i="21"/>
  <c r="M11" i="21"/>
  <c r="M16" i="21"/>
  <c r="M9" i="21"/>
  <c r="M7" i="21"/>
  <c r="M34" i="21"/>
  <c r="M27" i="21"/>
  <c r="M31" i="21"/>
  <c r="M30" i="21"/>
  <c r="M19" i="21"/>
  <c r="M10" i="21"/>
  <c r="M21" i="21"/>
  <c r="M37" i="21"/>
  <c r="M24" i="21"/>
  <c r="M25" i="21"/>
  <c r="M12" i="21"/>
  <c r="E198" i="24"/>
  <c r="E60" i="24"/>
  <c r="C6" i="22"/>
  <c r="E195" i="24"/>
  <c r="E197" i="24"/>
  <c r="E196" i="24"/>
  <c r="E58" i="24"/>
  <c r="E59" i="24"/>
  <c r="E20" i="19" l="1"/>
  <c r="E18" i="19"/>
  <c r="E10" i="19"/>
  <c r="E15" i="19"/>
  <c r="E13" i="19"/>
  <c r="E12" i="19"/>
  <c r="E11" i="19"/>
  <c r="E8" i="19"/>
  <c r="F10" i="19" l="1"/>
  <c r="F15" i="19"/>
  <c r="G21" i="13"/>
  <c r="G22" i="13"/>
  <c r="G23" i="13"/>
  <c r="G24" i="13"/>
  <c r="G25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6" i="13"/>
  <c r="F20" i="19" l="1"/>
  <c r="C21" i="19"/>
  <c r="F18" i="19" l="1"/>
  <c r="C18" i="19"/>
  <c r="G26" i="13"/>
  <c r="H21" i="13"/>
  <c r="J21" i="13" s="1"/>
  <c r="K21" i="13" s="1"/>
  <c r="H22" i="13"/>
  <c r="J22" i="13" s="1"/>
  <c r="H23" i="13"/>
  <c r="J23" i="13" s="1"/>
  <c r="H24" i="13"/>
  <c r="J24" i="13" s="1"/>
  <c r="K24" i="13" s="1"/>
  <c r="H25" i="13"/>
  <c r="J25" i="13" s="1"/>
  <c r="K25" i="13" s="1"/>
  <c r="H20" i="13"/>
  <c r="H19" i="13"/>
  <c r="J19" i="13" s="1"/>
  <c r="K19" i="13" s="1"/>
  <c r="H18" i="13"/>
  <c r="J18" i="13" s="1"/>
  <c r="K18" i="13" s="1"/>
  <c r="H17" i="13"/>
  <c r="H16" i="13"/>
  <c r="H15" i="13"/>
  <c r="J15" i="13" s="1"/>
  <c r="K15" i="13" s="1"/>
  <c r="H14" i="13"/>
  <c r="J14" i="13" s="1"/>
  <c r="K14" i="13" s="1"/>
  <c r="H13" i="13"/>
  <c r="H12" i="13"/>
  <c r="H11" i="13"/>
  <c r="J11" i="13" s="1"/>
  <c r="K11" i="13" s="1"/>
  <c r="H10" i="13"/>
  <c r="J10" i="13" s="1"/>
  <c r="K10" i="13" s="1"/>
  <c r="H9" i="13"/>
  <c r="H8" i="13"/>
  <c r="H7" i="13"/>
  <c r="J7" i="13" s="1"/>
  <c r="K7" i="13" s="1"/>
  <c r="H6" i="13"/>
  <c r="H26" i="13" l="1"/>
  <c r="K23" i="13"/>
  <c r="F12" i="19"/>
  <c r="K22" i="13"/>
  <c r="J6" i="13"/>
  <c r="J9" i="13"/>
  <c r="K9" i="13" s="1"/>
  <c r="J13" i="13"/>
  <c r="K13" i="13" s="1"/>
  <c r="J17" i="13"/>
  <c r="K17" i="13" s="1"/>
  <c r="J8" i="13"/>
  <c r="J12" i="13"/>
  <c r="K12" i="13" s="1"/>
  <c r="J16" i="13"/>
  <c r="K16" i="13" s="1"/>
  <c r="J20" i="13"/>
  <c r="K20" i="13" s="1"/>
  <c r="J26" i="13" l="1"/>
  <c r="K6" i="13"/>
  <c r="F11" i="19"/>
  <c r="F13" i="19"/>
  <c r="K8" i="13"/>
  <c r="K26" i="13" l="1"/>
  <c r="C6" i="21" s="1"/>
  <c r="C6" i="19" s="1"/>
  <c r="C48" i="21" l="1"/>
  <c r="D6" i="21" s="1"/>
  <c r="C8" i="19"/>
  <c r="F8" i="19"/>
  <c r="D33" i="21" l="1"/>
  <c r="D17" i="21"/>
  <c r="D34" i="21"/>
  <c r="D44" i="21"/>
  <c r="D28" i="21"/>
  <c r="D12" i="21"/>
  <c r="D47" i="21"/>
  <c r="D31" i="21"/>
  <c r="D15" i="21"/>
  <c r="D26" i="21"/>
  <c r="D41" i="21"/>
  <c r="D9" i="21"/>
  <c r="D20" i="21"/>
  <c r="D39" i="21"/>
  <c r="D46" i="21"/>
  <c r="D37" i="21"/>
  <c r="D48" i="21"/>
  <c r="D16" i="21"/>
  <c r="D35" i="21"/>
  <c r="D38" i="21"/>
  <c r="D45" i="21"/>
  <c r="D29" i="21"/>
  <c r="D13" i="21"/>
  <c r="D22" i="21"/>
  <c r="D40" i="21"/>
  <c r="D24" i="21"/>
  <c r="D8" i="21"/>
  <c r="D43" i="21"/>
  <c r="D27" i="21"/>
  <c r="D11" i="21"/>
  <c r="D10" i="21"/>
  <c r="D25" i="21"/>
  <c r="D14" i="21"/>
  <c r="D36" i="21"/>
  <c r="D30" i="21"/>
  <c r="D23" i="21"/>
  <c r="D7" i="21"/>
  <c r="D21" i="21"/>
  <c r="D42" i="21"/>
  <c r="D32" i="21"/>
  <c r="D18" i="21"/>
  <c r="D19" i="21"/>
  <c r="C12" i="22"/>
  <c r="C6" i="20"/>
  <c r="C5" i="19"/>
  <c r="F5" i="19"/>
  <c r="F7" i="19" s="1"/>
  <c r="F9" i="19" s="1"/>
  <c r="F14" i="19" s="1"/>
  <c r="F16" i="19" s="1"/>
  <c r="F21" i="19" s="1"/>
  <c r="F22" i="19" s="1"/>
  <c r="F23" i="19" s="1"/>
  <c r="D8" i="22" l="1"/>
  <c r="C11" i="20"/>
  <c r="D6" i="22"/>
  <c r="G6" i="22"/>
  <c r="D7" i="22"/>
  <c r="D12" i="22"/>
  <c r="D11" i="22"/>
  <c r="D10" i="22"/>
  <c r="D9" i="22"/>
  <c r="C5" i="20"/>
  <c r="C15" i="19"/>
  <c r="C22" i="19" s="1"/>
  <c r="C23" i="19" s="1"/>
  <c r="G11" i="22" l="1"/>
  <c r="H6" i="22" s="1"/>
  <c r="C24" i="19"/>
  <c r="C8" i="20"/>
  <c r="C7" i="20"/>
  <c r="C10" i="20"/>
  <c r="H8" i="22" l="1"/>
  <c r="H7" i="22"/>
  <c r="H9" i="22"/>
  <c r="H11" i="22"/>
  <c r="H10" i="22"/>
  <c r="C9" i="20"/>
  <c r="C12" i="20" s="1"/>
</calcChain>
</file>

<file path=xl/sharedStrings.xml><?xml version="1.0" encoding="utf-8"?>
<sst xmlns="http://schemas.openxmlformats.org/spreadsheetml/2006/main" count="583" uniqueCount="357">
  <si>
    <t>Broj</t>
  </si>
  <si>
    <t>Jedinica mere</t>
  </si>
  <si>
    <t>Količina</t>
  </si>
  <si>
    <t>-</t>
  </si>
  <si>
    <t>Bruto vrednost</t>
  </si>
  <si>
    <t>Popust (%)</t>
  </si>
  <si>
    <t>Neto vrednost</t>
  </si>
  <si>
    <t>Popust (iznos)</t>
  </si>
  <si>
    <t>jm</t>
  </si>
  <si>
    <t>kom.</t>
  </si>
  <si>
    <t>pak.</t>
  </si>
  <si>
    <t>dan</t>
  </si>
  <si>
    <t>sat</t>
  </si>
  <si>
    <t>m</t>
  </si>
  <si>
    <t>m2</t>
  </si>
  <si>
    <t>m3</t>
  </si>
  <si>
    <t xml:space="preserve">Ostalo </t>
  </si>
  <si>
    <t>Ukupno</t>
  </si>
  <si>
    <t>Oprema koja treba da bude nabavljena</t>
  </si>
  <si>
    <t>Pozicija</t>
  </si>
  <si>
    <t>Oprema koja je već nabavljena</t>
  </si>
  <si>
    <t>Ukupna vrednost opreme</t>
  </si>
  <si>
    <t>Učešće</t>
  </si>
  <si>
    <t>NAPOMENA: popunjavati samo zelena polja</t>
  </si>
  <si>
    <t>Naziv opreme</t>
  </si>
  <si>
    <t>Naziv ulaganja</t>
  </si>
  <si>
    <t>Nabavka rezervnih delova</t>
  </si>
  <si>
    <t xml:space="preserve">Nabavka sirovina i materijala </t>
  </si>
  <si>
    <t>Nabavka nematerijalne imovine</t>
  </si>
  <si>
    <t>Molersko-farbarski radovi</t>
  </si>
  <si>
    <t xml:space="preserve">Električarski radovi </t>
  </si>
  <si>
    <t>Gipsarski radovi</t>
  </si>
  <si>
    <t xml:space="preserve">Stolarski radovi </t>
  </si>
  <si>
    <t>Keramičarski radovi</t>
  </si>
  <si>
    <t>Vodoinstalaterski radovi</t>
  </si>
  <si>
    <t>Ostali radovi</t>
  </si>
  <si>
    <t>Iznos</t>
  </si>
  <si>
    <t>Adaptacija poslovnog prostora</t>
  </si>
  <si>
    <t>Arhitekta i/ili dizajner</t>
  </si>
  <si>
    <t xml:space="preserve">Mašinski radovi </t>
  </si>
  <si>
    <t>Radovi u vezi grejanja</t>
  </si>
  <si>
    <t>Radovi u vezi telekomunikacija</t>
  </si>
  <si>
    <t>Radovi u vezi zaštite od požara</t>
  </si>
  <si>
    <t>Radovi u vezi obezbeđenja</t>
  </si>
  <si>
    <t>Uređenje enterijera</t>
  </si>
  <si>
    <t xml:space="preserve">Čišćenje i spremanje </t>
  </si>
  <si>
    <t>Prevoz i pretovar robe</t>
  </si>
  <si>
    <t xml:space="preserve">Botanički radovi </t>
  </si>
  <si>
    <t xml:space="preserve">Vrsta radova </t>
  </si>
  <si>
    <t>Materijal</t>
  </si>
  <si>
    <t>"Ruke"</t>
  </si>
  <si>
    <t>Kupovina poslovnog prostora</t>
  </si>
  <si>
    <t xml:space="preserve">Poslovni prostor </t>
  </si>
  <si>
    <t>Neto cena</t>
  </si>
  <si>
    <t>Provizija</t>
  </si>
  <si>
    <t>Naziv rezervnog dela</t>
  </si>
  <si>
    <t>Nabavka sirovina i materijala</t>
  </si>
  <si>
    <t>Naziv sirovine ili materijala</t>
  </si>
  <si>
    <t>Naziv nematerijalne imovine</t>
  </si>
  <si>
    <t>Sopstvena sredstva</t>
  </si>
  <si>
    <t>Subvencija NSZ</t>
  </si>
  <si>
    <t>Državna pomoć</t>
  </si>
  <si>
    <t xml:space="preserve">Krediti </t>
  </si>
  <si>
    <t>Naziv proizvoda ili usluge</t>
  </si>
  <si>
    <t>Cena po jedinici</t>
  </si>
  <si>
    <t>Bruto prihodi</t>
  </si>
  <si>
    <t>Neto prihodi</t>
  </si>
  <si>
    <t>UKUPNA VREDNOST ULAGANJA U OPREMU</t>
  </si>
  <si>
    <t>Ukupna vrednost ulaganja (investicija)</t>
  </si>
  <si>
    <t>Izvori finansiranja (fnansiranje investicije)</t>
  </si>
  <si>
    <t>Grubi građevinski radovi</t>
  </si>
  <si>
    <t xml:space="preserve">Podopolagački radovi </t>
  </si>
  <si>
    <t xml:space="preserve">Bravarski radovi </t>
  </si>
  <si>
    <t>Limarski radovi</t>
  </si>
  <si>
    <t>Betonski i armirački radovi</t>
  </si>
  <si>
    <t xml:space="preserve">Izolaterski radovi </t>
  </si>
  <si>
    <t xml:space="preserve">Montažni radovi </t>
  </si>
  <si>
    <t>Projektant i/ili građevinac</t>
  </si>
  <si>
    <t>kWh</t>
  </si>
  <si>
    <t>Troškovi električne energije</t>
  </si>
  <si>
    <t>Troškovi vodovoda i kanalizacije</t>
  </si>
  <si>
    <t>Troškovi grejanja</t>
  </si>
  <si>
    <t xml:space="preserve">Troškovi goriva </t>
  </si>
  <si>
    <t>litar</t>
  </si>
  <si>
    <t>kg</t>
  </si>
  <si>
    <t>km</t>
  </si>
  <si>
    <t>Količina (mesečno)</t>
  </si>
  <si>
    <t>Količina (godišnje)</t>
  </si>
  <si>
    <t>Naziv energenta</t>
  </si>
  <si>
    <t>Umanjenje (%)</t>
  </si>
  <si>
    <t>Umanjenje (iznos)</t>
  </si>
  <si>
    <t>Bruto trošak</t>
  </si>
  <si>
    <t>Neto trošak</t>
  </si>
  <si>
    <t>Troškovi goriva i energije</t>
  </si>
  <si>
    <t>nedelja</t>
  </si>
  <si>
    <t>mesec</t>
  </si>
  <si>
    <t>godina</t>
  </si>
  <si>
    <t>Troškovi zakupnina</t>
  </si>
  <si>
    <t>Troškovi transportnih usluga</t>
  </si>
  <si>
    <t xml:space="preserve">Ostala ulaganja </t>
  </si>
  <si>
    <r>
      <t xml:space="preserve">Savet 1: preporučuje se da </t>
    </r>
    <r>
      <rPr>
        <u/>
        <sz val="12"/>
        <color rgb="FFFF0000"/>
        <rFont val="Calibri"/>
        <family val="2"/>
      </rPr>
      <t>oprema</t>
    </r>
    <r>
      <rPr>
        <sz val="12"/>
        <color rgb="FFFF0000"/>
        <rFont val="Calibri"/>
        <family val="2"/>
      </rPr>
      <t xml:space="preserve"> učestvuje sa više od 70% u ukupnoj vrednosti investicije </t>
    </r>
  </si>
  <si>
    <r>
      <t xml:space="preserve">Savet 2: preporučuje se da </t>
    </r>
    <r>
      <rPr>
        <u/>
        <sz val="12"/>
        <color rgb="FFFF0000"/>
        <rFont val="Calibri"/>
        <family val="2"/>
      </rPr>
      <t>sopstvena sredstva</t>
    </r>
    <r>
      <rPr>
        <sz val="12"/>
        <color rgb="FFFF0000"/>
        <rFont val="Calibri"/>
        <family val="2"/>
      </rPr>
      <t xml:space="preserve"> učestvuju sa više od 70% u izvorima finansiranja</t>
    </r>
  </si>
  <si>
    <t>Prihodi od članarina</t>
  </si>
  <si>
    <t>Prihodi od kamata</t>
  </si>
  <si>
    <t>Ostali prihodi</t>
  </si>
  <si>
    <t>* zavisna pravna lica i zajednička ulaganja</t>
  </si>
  <si>
    <t>Troškovi materijala</t>
  </si>
  <si>
    <t xml:space="preserve">Naziv materijala </t>
  </si>
  <si>
    <t xml:space="preserve">Troškovi proizvodnih usluga </t>
  </si>
  <si>
    <t>Ostali troškovi proizvodnih usluga</t>
  </si>
  <si>
    <t xml:space="preserve">Nematerijalni troškovi </t>
  </si>
  <si>
    <t>Troškovi istraživanja</t>
  </si>
  <si>
    <t xml:space="preserve">Troškovi reprezentacije </t>
  </si>
  <si>
    <t>Troškovi premija osiguranja</t>
  </si>
  <si>
    <t>Troškovi platnog prometa</t>
  </si>
  <si>
    <t>Troškovi članarina</t>
  </si>
  <si>
    <t>Troškovi doprinosa</t>
  </si>
  <si>
    <t xml:space="preserve">Ostali nematerijalni troškovi </t>
  </si>
  <si>
    <t xml:space="preserve">Finansijski rashodi </t>
  </si>
  <si>
    <t>Rashodi kamata</t>
  </si>
  <si>
    <t>Negativne kursne razlike</t>
  </si>
  <si>
    <t>Ostali finansijski rashodi</t>
  </si>
  <si>
    <t>Ukupni rashodi</t>
  </si>
  <si>
    <t>Troškovi usluga održavanja*</t>
  </si>
  <si>
    <t>* održavanje osnovnih sredstava</t>
  </si>
  <si>
    <t>Troškovi amortizacije i rezervisanja</t>
  </si>
  <si>
    <t>Troškovi amortizacije</t>
  </si>
  <si>
    <t>Troškovi rezervisanja</t>
  </si>
  <si>
    <t>Troškovi rezervisanja za garantni rok</t>
  </si>
  <si>
    <t>Troškovi rezervisanja za ostale potrebe</t>
  </si>
  <si>
    <t>Troškovi naknada po ugovoru o delu</t>
  </si>
  <si>
    <t>Troškovi naknada po autorskim ugovorima</t>
  </si>
  <si>
    <t>Troškovi naknada po osnovu ostalih ugovora</t>
  </si>
  <si>
    <t>Troškovi zarada, naknada zarada i ostali lični rashodi</t>
  </si>
  <si>
    <t>Ostali rashodi</t>
  </si>
  <si>
    <t>Otpis potraživanja</t>
  </si>
  <si>
    <t>Troškovi sporova</t>
  </si>
  <si>
    <t xml:space="preserve">Troškovi prekršaja </t>
  </si>
  <si>
    <t>Troškovi kazni i penala</t>
  </si>
  <si>
    <t>Naknade štete drugim licima</t>
  </si>
  <si>
    <t>Iznos rashoda</t>
  </si>
  <si>
    <t>Repromaterijal</t>
  </si>
  <si>
    <t>Ostali troškovi energije</t>
  </si>
  <si>
    <t>Zakup</t>
  </si>
  <si>
    <t>Materijalni troškovi</t>
  </si>
  <si>
    <t>Održavanje osnovnih sredstava</t>
  </si>
  <si>
    <t xml:space="preserve">Transportne usluge </t>
  </si>
  <si>
    <t xml:space="preserve">Troškovi promocije </t>
  </si>
  <si>
    <t>Troškovi reprezentacije</t>
  </si>
  <si>
    <t>Troškovi profesionalnih usluga</t>
  </si>
  <si>
    <t>Troškovi održavanja higijene</t>
  </si>
  <si>
    <t>Troškovi osiguranja i platnog prometa</t>
  </si>
  <si>
    <t xml:space="preserve">Troškovi amortizacije  </t>
  </si>
  <si>
    <t xml:space="preserve">Troškovi zarada  </t>
  </si>
  <si>
    <t>Troškovi naknada po raznim ugovorima</t>
  </si>
  <si>
    <t xml:space="preserve">Ostali lični rashodi </t>
  </si>
  <si>
    <t>Finansijski rashodi</t>
  </si>
  <si>
    <t xml:space="preserve">Ostali finansijski rashodi </t>
  </si>
  <si>
    <t>Ukupni prihodi</t>
  </si>
  <si>
    <t>Troškovi reklame i promocije</t>
  </si>
  <si>
    <t>Troškovi sajmova i ostalih nastupa</t>
  </si>
  <si>
    <t>Ostali poslovni prihodi</t>
  </si>
  <si>
    <t>Prihodi od premija</t>
  </si>
  <si>
    <t>Prihodi od subvencija</t>
  </si>
  <si>
    <t>Prihodi od dotacija</t>
  </si>
  <si>
    <t>Prihodi od regresa</t>
  </si>
  <si>
    <t>Prihodi od kompenzacija</t>
  </si>
  <si>
    <t>Prihodi od poreskih povraćaja</t>
  </si>
  <si>
    <t>Prihodi od zakupnina</t>
  </si>
  <si>
    <t>Prihodi od licencnih naknada</t>
  </si>
  <si>
    <t>Pozitivne kursne razlike</t>
  </si>
  <si>
    <t>Odobreni kasa skonto</t>
  </si>
  <si>
    <t>Ostali finansijski prihodi</t>
  </si>
  <si>
    <t>Valutna klauzula</t>
  </si>
  <si>
    <t>Finansijski prihodi iz odnosa sa MZP i OPL**</t>
  </si>
  <si>
    <t>Učešće u dobitku ZPL i ZU*</t>
  </si>
  <si>
    <t>Dobici od prodaje nematerijalnih ulaganja</t>
  </si>
  <si>
    <t>Dobici od prodaje nekretnina</t>
  </si>
  <si>
    <t>Dobici od prodaje postrojenja</t>
  </si>
  <si>
    <t>Dobici od prodaje opreme</t>
  </si>
  <si>
    <t>Dobici od prodaje šuma</t>
  </si>
  <si>
    <t>Dobici od prodaje višegodišnjih zasada</t>
  </si>
  <si>
    <t>Dobici od prodaje ostalih bioloških sredstava</t>
  </si>
  <si>
    <t>Dobici od prodaje udela</t>
  </si>
  <si>
    <t>Dobici od prodaje akcija</t>
  </si>
  <si>
    <t>Dobici od prodaje materijala</t>
  </si>
  <si>
    <t>Dobici od prodaje rezervnih delova</t>
  </si>
  <si>
    <t>Dobici od prodaje alata</t>
  </si>
  <si>
    <t xml:space="preserve">Dobici od prodaje inventara </t>
  </si>
  <si>
    <t>Naplaćena otpisana potraživanja</t>
  </si>
  <si>
    <t>Prihodi po osnovu ugovorenih zaštita od rizika</t>
  </si>
  <si>
    <t>Prihodi od smanjenja obaveza</t>
  </si>
  <si>
    <t>Prihodi od ukidanja dugoročnih rezervisanja</t>
  </si>
  <si>
    <t>Prihodi od usklađivanja vrednosti imovine</t>
  </si>
  <si>
    <t>Gubici po osnovu rashodovanja i prodaje imovine</t>
  </si>
  <si>
    <t>Gubici po osnovu rashodovanja i prodaje bioloških sredstava</t>
  </si>
  <si>
    <t>Gubici po osnovu prodaje akcija</t>
  </si>
  <si>
    <t>Gubici po osnovu prodaje udela</t>
  </si>
  <si>
    <t>Gubici od prodaje ostalih učešća</t>
  </si>
  <si>
    <t>Gubici od prodaje hartija od vrednosti</t>
  </si>
  <si>
    <t>Dobici od prodaje hartija od vrednosti</t>
  </si>
  <si>
    <t>Gubici od prodaje materijala</t>
  </si>
  <si>
    <t>Gubici od prodaje rezervnih delova</t>
  </si>
  <si>
    <t>Gubici od prodaje alata</t>
  </si>
  <si>
    <t xml:space="preserve">Gubici od prodaje inventara </t>
  </si>
  <si>
    <t xml:space="preserve">Viškovi osnovnih sredstava, materijala itd. </t>
  </si>
  <si>
    <t xml:space="preserve">Manjkovi osnovnih sredstava, materijala itd. </t>
  </si>
  <si>
    <t>Rashodovanje zaliha materijala i robe</t>
  </si>
  <si>
    <t>Humanitarni, kulturni, sportski i drugi izdaci</t>
  </si>
  <si>
    <t>Donacije, subvencije i sl.</t>
  </si>
  <si>
    <t>Rashodi po osnovu obezvređivanja imovine</t>
  </si>
  <si>
    <t>Gubici, manjkovi, otpisi i rashodovanja</t>
  </si>
  <si>
    <t>Sporovi, prekršaji, kazne i naknade štete</t>
  </si>
  <si>
    <t>Donacije, subvencije, humanitarni i slični izdaci</t>
  </si>
  <si>
    <t>Ostali i vanredni rashodi</t>
  </si>
  <si>
    <t xml:space="preserve">Troškovi zarada i naknada zarada </t>
  </si>
  <si>
    <t>POSLOVNI REZULTAT</t>
  </si>
  <si>
    <t>FINANSIJSKI REZULTAT</t>
  </si>
  <si>
    <t>REZULTAT IZ OSTALIH AKTIVNOSTI</t>
  </si>
  <si>
    <t>DOBIT PRE OPOREZIVANJA</t>
  </si>
  <si>
    <t>NETO DOBIT</t>
  </si>
  <si>
    <t>Porez na dobit (15%)</t>
  </si>
  <si>
    <t>POSLOVNI PRIHODI</t>
  </si>
  <si>
    <t xml:space="preserve">POSLOVNI PRIHODI </t>
  </si>
  <si>
    <t>BRUTO DOBIT</t>
  </si>
  <si>
    <t>DOBIT PRE OPOREZIVANJA I KAMATA (EBIT)</t>
  </si>
  <si>
    <t>DOBIT PRE OPOREZIVANJA, KAMATA I AMORTIZACIJE (EBITDA)</t>
  </si>
  <si>
    <t>DOBIT PRE OPOREZIVANJA (EBT)</t>
  </si>
  <si>
    <t>Bilans uspeha - prikaz 1</t>
  </si>
  <si>
    <t>Bilans uspeha - prikaz 2</t>
  </si>
  <si>
    <t>POSLOVNI RASHODI</t>
  </si>
  <si>
    <t>KOEFICIJENT EKONOMIČNOSTI</t>
  </si>
  <si>
    <t>Vrednost investicije</t>
  </si>
  <si>
    <t>VREME VRAĆANJA ULAGANJA</t>
  </si>
  <si>
    <t>Finansijski pokazatelji</t>
  </si>
  <si>
    <t>Sto</t>
  </si>
  <si>
    <t>Stolice</t>
  </si>
  <si>
    <t>Rezervni deo 1</t>
  </si>
  <si>
    <t>Rezervni deo 2</t>
  </si>
  <si>
    <t>Materijal 1</t>
  </si>
  <si>
    <t>Materijal 2</t>
  </si>
  <si>
    <t>Proizvod 1</t>
  </si>
  <si>
    <t>Proizvod 2</t>
  </si>
  <si>
    <t>Proizvod 3</t>
  </si>
  <si>
    <t>Obračun zarada</t>
  </si>
  <si>
    <t>Prihodi od prodaje</t>
  </si>
  <si>
    <t xml:space="preserve">Finansijski prihodi  </t>
  </si>
  <si>
    <t>Prihodi</t>
  </si>
  <si>
    <t>Obračun prihoda od prodaje</t>
  </si>
  <si>
    <t>Rashodi</t>
  </si>
  <si>
    <t>Izvor finansiranja</t>
  </si>
  <si>
    <t xml:space="preserve">Ostali izvori </t>
  </si>
  <si>
    <t>Ostala ulaganja</t>
  </si>
  <si>
    <t xml:space="preserve">Pozicija </t>
  </si>
  <si>
    <t>Ulaganje u poslovni prostor</t>
  </si>
  <si>
    <t xml:space="preserve">Ulaganje u opremu </t>
  </si>
  <si>
    <t xml:space="preserve">Iznos troškova </t>
  </si>
  <si>
    <t>Nabavna vrednost</t>
  </si>
  <si>
    <t>Vek upotrebe u godinama</t>
  </si>
  <si>
    <t>Stopa amortizacije</t>
  </si>
  <si>
    <t>Iznos amortizacije</t>
  </si>
  <si>
    <t>Stope doprinosa</t>
  </si>
  <si>
    <t>Naziv radnog mesta</t>
  </si>
  <si>
    <t>Neto</t>
  </si>
  <si>
    <t>Bruto</t>
  </si>
  <si>
    <t xml:space="preserve">Januar 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</si>
  <si>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</si>
  <si>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</si>
  <si>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</si>
  <si>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</si>
  <si>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</si>
  <si>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</si>
  <si>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</si>
  <si>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</si>
  <si>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</si>
  <si>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</si>
  <si>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</si>
  <si>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 xml:space="preserve">Ukupno </t>
  </si>
  <si>
    <t>Troškovi stručnog usavršavanja zaposlenih</t>
  </si>
  <si>
    <t>Direktor</t>
  </si>
  <si>
    <t>Ostala oprema</t>
  </si>
  <si>
    <t>Prihodi i rashodi</t>
  </si>
  <si>
    <t>Bilans uspeha</t>
  </si>
  <si>
    <t xml:space="preserve">Pokazatelji </t>
  </si>
  <si>
    <t>Obračun ulaganja</t>
  </si>
  <si>
    <t>Obračun troškova materijala</t>
  </si>
  <si>
    <t xml:space="preserve">Obračun amortizacije </t>
  </si>
  <si>
    <t>** matična i zavisna pravna lica i ostala pravna lica</t>
  </si>
  <si>
    <t>TNU**: Troškovi knjigovodstvenih usluga</t>
  </si>
  <si>
    <t>TNU**: Troškovi advokatskih usluga</t>
  </si>
  <si>
    <t>TNU**: Troškovi konsultantskih usluga</t>
  </si>
  <si>
    <t>TNU**: Troškovi stručnog usavršavanja zaposlenih</t>
  </si>
  <si>
    <t xml:space="preserve">TNU**: Troškovi održavanja higijene </t>
  </si>
  <si>
    <t>TNU**: Troškovi ostalih neproizvodnih usluga</t>
  </si>
  <si>
    <t>Troškovi poreza***</t>
  </si>
  <si>
    <t>Troškovi zarada****</t>
  </si>
  <si>
    <t>Troškovi naknada po ugovoru o PP***** poslovima</t>
  </si>
  <si>
    <t>Troškovi naknada članovima UO i NO******</t>
  </si>
  <si>
    <t>OLR*******: Naknade za službena putovanja</t>
  </si>
  <si>
    <t>OLR*******: Pomoć zaposlenima</t>
  </si>
  <si>
    <t xml:space="preserve">OLR*******: Otpremnine </t>
  </si>
  <si>
    <t>OLR*******: Ostalo</t>
  </si>
  <si>
    <t>Učešće u gubitku ZPL i ZU********</t>
  </si>
  <si>
    <t>Finansijski rashodi iz odnosa sa MZP i OPL*********</t>
  </si>
  <si>
    <t>** troškovi neproizvodnih usluga</t>
  </si>
  <si>
    <t>*** troškovi poreza na imovinu i naknade za uređenje gradskog građevinskog zemljišta</t>
  </si>
  <si>
    <t xml:space="preserve">**** troškovi zarada i naknada zarada, ukupno sa porezima i doprinosima </t>
  </si>
  <si>
    <t xml:space="preserve">***** privremeni i povremeni poslovi </t>
  </si>
  <si>
    <t>******* ostali lični rashodi i naknade</t>
  </si>
  <si>
    <t>****** upravni i nadzorni odbor</t>
  </si>
  <si>
    <t>******** zavisna pravna lica i zajednička ulaganja</t>
  </si>
  <si>
    <t>********* matična i zavisna pravna lica i ostala pravna lica</t>
  </si>
  <si>
    <t>Uputstvo</t>
  </si>
  <si>
    <t>Uputstvo za upotrebu modela</t>
  </si>
  <si>
    <t>Ulaganja</t>
  </si>
  <si>
    <t xml:space="preserve">Korak 1: popuniti tabele u kojima su sadržani obračuni (zelene stranice)
Korak 2: popuniti tabele sa prihodima i rashodima (roze stranica)
Korak 3: popuniti tabelu sa ulaganjima (roze stranica) </t>
  </si>
  <si>
    <t>Obračun troškova goriva i energije</t>
  </si>
  <si>
    <t>Ovde se unose podaci o izvorima finansiranja</t>
  </si>
  <si>
    <t>Ovde se unose podaci o prihodima i rashodima</t>
  </si>
  <si>
    <t>Ovde se unose podaci o troškovima goriva i energije</t>
  </si>
  <si>
    <t>Ovde se unose podaci o zaradama zaposlenih</t>
  </si>
  <si>
    <t>Ovde se unose podaci o ulaganjima</t>
  </si>
  <si>
    <t>Ovde se unose podaci o prihodima od prodaje</t>
  </si>
  <si>
    <t>Ovde se unose podaci o troškovima materijala</t>
  </si>
  <si>
    <t>Ovde se unose podaci o amortizaciji opreme</t>
  </si>
  <si>
    <r>
      <t xml:space="preserve">Model je sastavljen od niza tabela koje su povezane formulama. U okviru tabela, </t>
    </r>
    <r>
      <rPr>
        <b/>
        <sz val="14"/>
        <color theme="2" tint="-0.749992370372631"/>
        <rFont val="Calibri"/>
        <family val="2"/>
        <scheme val="minor"/>
      </rPr>
      <t>popunjavaju se samo polja koja su označena zelenom bojom.</t>
    </r>
    <r>
      <rPr>
        <sz val="14"/>
        <color theme="2" tint="-0.749992370372631"/>
        <rFont val="Calibri"/>
        <family val="2"/>
        <scheme val="minor"/>
      </rPr>
      <t xml:space="preserve"> Ta polja se nalaze na stranicama "Ulaganja", "Prihodi i rashodi" i "Obračuni". </t>
    </r>
  </si>
  <si>
    <t>Kojim redom popunjavati tabele?</t>
  </si>
  <si>
    <t xml:space="preserve">Koja je namena modela? </t>
  </si>
  <si>
    <t xml:space="preserve">Kako popunjavati tabele? </t>
  </si>
  <si>
    <t xml:space="preserve">Gde se nalaze podaci koje treba uneti u obrazac biznis 
plana? </t>
  </si>
  <si>
    <t xml:space="preserve">Sadržaj - linkovi </t>
  </si>
  <si>
    <r>
      <t xml:space="preserve">Model je namenjen svim preduzetnicima koji apliciraju za dodelu subvencije za samozapošljavanje kod NSZ. Model se koristi za </t>
    </r>
    <r>
      <rPr>
        <b/>
        <sz val="14"/>
        <color theme="2" tint="-0.749992370372631"/>
        <rFont val="Calibri"/>
        <family val="2"/>
        <scheme val="minor"/>
      </rPr>
      <t>izračunavanje finansijskih pokazatelja</t>
    </r>
    <r>
      <rPr>
        <sz val="14"/>
        <color theme="2" tint="-0.749992370372631"/>
        <rFont val="Calibri"/>
        <family val="2"/>
        <scheme val="minor"/>
      </rPr>
      <t xml:space="preserve"> koji su potrebni da bi se popunio obrazac biznis plana koji je propisan od strane NSZ. Pored podataka koji su potrebni za popunjavanje biznis plana, model sadrži i ostale korisne podatke, tako da se može koristiti i za druge potrebe, a ne samo za izradu ovog biznis plana. Prilikom popunjavanja biznis plana možete uneti sve podatke koje želite, jer će tako NSZ steći bolji uvid u Vaše poslovanje. </t>
    </r>
  </si>
  <si>
    <t>NAPOMENA: ukupna vrednost ulaganja (polje C12) mora biti JEDNAKA izvorima finansiranja (polje G11)</t>
  </si>
  <si>
    <t>Rashodi - tabela za NSZ (tačka 8.4)</t>
  </si>
  <si>
    <r>
      <t>Pozicija "</t>
    </r>
    <r>
      <rPr>
        <b/>
        <sz val="11"/>
        <color theme="1"/>
        <rFont val="Calibri"/>
        <family val="2"/>
      </rPr>
      <t>bruto dobit</t>
    </r>
    <r>
      <rPr>
        <sz val="11"/>
        <color theme="1"/>
        <rFont val="Calibri"/>
        <family val="2"/>
      </rPr>
      <t>" u obrascu biznis plana (tačka 8.5)</t>
    </r>
  </si>
  <si>
    <r>
      <t>Pozicija "</t>
    </r>
    <r>
      <rPr>
        <b/>
        <sz val="11"/>
        <color theme="1"/>
        <rFont val="Calibri"/>
        <family val="2"/>
      </rPr>
      <t>neto dobit</t>
    </r>
    <r>
      <rPr>
        <sz val="11"/>
        <color theme="1"/>
        <rFont val="Calibri"/>
        <family val="2"/>
      </rPr>
      <t>" u obrascu biznis plana (tačka 8.5)</t>
    </r>
  </si>
  <si>
    <r>
      <t>Pozicija "</t>
    </r>
    <r>
      <rPr>
        <b/>
        <sz val="11"/>
        <color theme="1"/>
        <rFont val="Calibri"/>
        <family val="2"/>
      </rPr>
      <t>koeficijent ekonomičnosti</t>
    </r>
    <r>
      <rPr>
        <sz val="11"/>
        <color theme="1"/>
        <rFont val="Calibri"/>
        <family val="2"/>
      </rPr>
      <t>" u obrascu biznis plana (tačka 8.5)</t>
    </r>
  </si>
  <si>
    <r>
      <t>Pozicija "</t>
    </r>
    <r>
      <rPr>
        <b/>
        <sz val="11"/>
        <color theme="1"/>
        <rFont val="Calibri"/>
        <family val="2"/>
      </rPr>
      <t>vreme vraćanja ulaganja</t>
    </r>
    <r>
      <rPr>
        <sz val="11"/>
        <color theme="1"/>
        <rFont val="Calibri"/>
        <family val="2"/>
      </rPr>
      <t>" u obrascu biznis plana (tačka 8.5)</t>
    </r>
  </si>
  <si>
    <t>Oprema koja je nabavljena (tačka 7.1)</t>
  </si>
  <si>
    <t>Oprema koja treba da bude nabavljena (tačka 7.2)</t>
  </si>
  <si>
    <t>Kupovina poslovnog prostora  (tačka 8.1)</t>
  </si>
  <si>
    <t>Adaptacija poslovnog prostora  (tačka 8.1)</t>
  </si>
  <si>
    <t>UKUPNA VREDNOST ULAGANJA U POSLOVNI PROSTOR (tačka 8.1)</t>
  </si>
  <si>
    <t>Nabavka rezervnih delova  (tačka 8.1)</t>
  </si>
  <si>
    <t>Nabavka sirovina i materijala  (tačka 8.1)</t>
  </si>
  <si>
    <t>Nabavka nematerijalne imovine  (tačka 8.1)</t>
  </si>
  <si>
    <t>Ostala ulaganja  (tačka 8.1)</t>
  </si>
  <si>
    <t>UKUPNA VREDNOST OSTALIH ULAGANJA  (tačka 8.1)</t>
  </si>
  <si>
    <t>Prihodi od prodaje (tačka 8.3)</t>
  </si>
  <si>
    <t>Troškovi materijala (tačka 8.4)</t>
  </si>
  <si>
    <t>Troškovi goriva i energije  (tačka 8.4)</t>
  </si>
  <si>
    <t>Troškovi amortizacije  (tačka 8.4)</t>
  </si>
  <si>
    <t>Troškovi zarada  (tačka 8.4)</t>
  </si>
  <si>
    <t xml:space="preserve">Ako nema dovoljno redova u tabeli, oni (redovi) se mogu ubaciti (Insert Rows).
Ukoliko se ubacuju novi redovi, iskopirati redne brojeve i formule, i dodatno sve proveriti. </t>
  </si>
  <si>
    <t>Šta ako nema dovoljno redova u tabeli?</t>
  </si>
  <si>
    <r>
      <t>Tabela 7.1: oprema koja je već nabavljena (podaci se nalaze na stranici "</t>
    </r>
    <r>
      <rPr>
        <b/>
        <sz val="14"/>
        <color theme="2" tint="-0.749992370372631"/>
        <rFont val="Calibri"/>
        <family val="2"/>
        <scheme val="minor"/>
      </rPr>
      <t>Obračun ulaganja</t>
    </r>
    <r>
      <rPr>
        <sz val="14"/>
        <color theme="2" tint="-0.749992370372631"/>
        <rFont val="Calibri"/>
        <family val="2"/>
        <scheme val="minor"/>
      </rPr>
      <t>")
Tabela 7.2: oprema koja treba da bude nabavljena (podaci se nalaze na stranici "</t>
    </r>
    <r>
      <rPr>
        <b/>
        <sz val="14"/>
        <color theme="2" tint="-0.749992370372631"/>
        <rFont val="Calibri"/>
        <family val="2"/>
        <scheme val="minor"/>
      </rPr>
      <t>Obračun ulaganja</t>
    </r>
    <r>
      <rPr>
        <sz val="14"/>
        <color theme="2" tint="-0.749992370372631"/>
        <rFont val="Calibri"/>
        <family val="2"/>
        <scheme val="minor"/>
      </rPr>
      <t>")
Tabela 8.1: ukupan iznos investicije (podaci se nalaze na stranici "</t>
    </r>
    <r>
      <rPr>
        <b/>
        <sz val="14"/>
        <color theme="2" tint="-0.749992370372631"/>
        <rFont val="Calibri"/>
        <family val="2"/>
        <scheme val="minor"/>
      </rPr>
      <t>Ulaganja</t>
    </r>
    <r>
      <rPr>
        <sz val="14"/>
        <color theme="2" tint="-0.749992370372631"/>
        <rFont val="Calibri"/>
        <family val="2"/>
        <scheme val="minor"/>
      </rPr>
      <t>")
Tabela 8.2: potrebna sredstva za investiciju (podaci se nalaze na stranici "</t>
    </r>
    <r>
      <rPr>
        <b/>
        <sz val="14"/>
        <color theme="2" tint="-0.749992370372631"/>
        <rFont val="Calibri"/>
        <family val="2"/>
        <scheme val="minor"/>
      </rPr>
      <t>Ulaganja</t>
    </r>
    <r>
      <rPr>
        <sz val="14"/>
        <color theme="2" tint="-0.749992370372631"/>
        <rFont val="Calibri"/>
        <family val="2"/>
        <scheme val="minor"/>
      </rPr>
      <t>")
Tabela 8.3: projekcija ukupnih godišnjih prihoda od prodaje (podaci se nalaze na stranici "</t>
    </r>
    <r>
      <rPr>
        <b/>
        <sz val="14"/>
        <color theme="2" tint="-0.749992370372631"/>
        <rFont val="Calibri"/>
        <family val="2"/>
        <scheme val="minor"/>
      </rPr>
      <t>Obračun prihoda od prodaje</t>
    </r>
    <r>
      <rPr>
        <sz val="14"/>
        <color theme="2" tint="-0.749992370372631"/>
        <rFont val="Calibri"/>
        <family val="2"/>
        <scheme val="minor"/>
      </rPr>
      <t>")
Tabela 8.4: projekcija ukupnih gorišnjih rashoda (podaci se nalaze na stranici "</t>
    </r>
    <r>
      <rPr>
        <b/>
        <sz val="14"/>
        <color theme="2" tint="-0.749992370372631"/>
        <rFont val="Calibri"/>
        <family val="2"/>
        <scheme val="minor"/>
      </rPr>
      <t>Prihodi i rashodi</t>
    </r>
    <r>
      <rPr>
        <sz val="14"/>
        <color theme="2" tint="-0.749992370372631"/>
        <rFont val="Calibri"/>
        <family val="2"/>
        <scheme val="minor"/>
      </rPr>
      <t>")
Tabela 8.5: finansijski pokazatelji (podaci se nalaze na stranici"</t>
    </r>
    <r>
      <rPr>
        <b/>
        <sz val="14"/>
        <color theme="2" tint="-0.749992370372631"/>
        <rFont val="Calibri"/>
        <family val="2"/>
        <scheme val="minor"/>
      </rPr>
      <t>Pokazatelji</t>
    </r>
    <r>
      <rPr>
        <sz val="14"/>
        <color theme="2" tint="-0.749992370372631"/>
        <rFont val="Calibri"/>
        <family val="2"/>
        <scheme val="minor"/>
      </rPr>
      <t xml:space="preserve">") </t>
    </r>
  </si>
  <si>
    <t>Prikaz rezultata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</si>
</sst>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2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0070C0"/>
      <name val="Calibri"/>
      <family val="2"/>
    </font>
    <font>
      <sz val="11"/>
      <color rgb="FF0070C0"/>
      <name val="Calibri"/>
      <family val="2"/>
    </font>
    <font>
      <u/>
      <sz val="11"/>
      <color theme="10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6"/>
      <color theme="2" tint="-0.749992370372631"/>
      <name val="Calibri"/>
      <family val="2"/>
      <scheme val="minor"/>
    </font>
    <font>
      <b/>
      <sz val="18"/>
      <color theme="1"/>
      <name val="Calibri"/>
      <family val="2"/>
    </font>
    <font>
      <sz val="14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9A003A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AB7"/>
        <bgColor indexed="64"/>
      </patternFill>
    </fill>
    <fill>
      <patternFill patternType="solid">
        <fgColor rgb="FF9A003A"/>
        <bgColor indexed="64"/>
      </patternFill>
    </fill>
    <fill>
      <patternFill patternType="solid">
        <fgColor rgb="FFFFD67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 indent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164" fontId="3" fillId="4" borderId="1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right" vertical="center" indent="2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5" borderId="0" xfId="2" applyFont="1" applyFill="1" applyAlignment="1">
      <alignment horizontal="left" vertical="center" indent="1"/>
    </xf>
    <xf numFmtId="0" fontId="18" fillId="6" borderId="0" xfId="2" applyFont="1" applyFill="1" applyAlignment="1">
      <alignment horizontal="left" vertical="center" indent="1"/>
    </xf>
    <xf numFmtId="0" fontId="18" fillId="7" borderId="0" xfId="2" applyFont="1" applyFill="1" applyAlignment="1">
      <alignment horizontal="left" vertical="center" indent="1"/>
    </xf>
    <xf numFmtId="0" fontId="18" fillId="3" borderId="0" xfId="2" applyFont="1" applyFill="1" applyAlignment="1">
      <alignment horizontal="left" vertical="center" indent="1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indent="2"/>
    </xf>
    <xf numFmtId="0" fontId="20" fillId="0" borderId="0" xfId="0" applyFont="1" applyAlignment="1">
      <alignment horizontal="right" vertical="top" wrapText="1" indent="1"/>
    </xf>
    <xf numFmtId="0" fontId="22" fillId="0" borderId="0" xfId="0" applyFont="1" applyAlignment="1">
      <alignment vertical="center"/>
    </xf>
    <xf numFmtId="0" fontId="20" fillId="8" borderId="0" xfId="0" applyFont="1" applyFill="1" applyAlignment="1">
      <alignment horizontal="right" vertical="top" wrapText="1" indent="1"/>
    </xf>
    <xf numFmtId="0" fontId="20" fillId="8" borderId="0" xfId="0" applyFont="1" applyFill="1" applyAlignment="1">
      <alignment horizontal="left" vertical="top" wrapText="1" indent="1"/>
    </xf>
    <xf numFmtId="4" fontId="6" fillId="9" borderId="1" xfId="0" applyNumberFormat="1" applyFont="1" applyFill="1" applyBorder="1" applyAlignment="1">
      <alignment horizontal="left" vertical="center" indent="1"/>
    </xf>
    <xf numFmtId="164" fontId="6" fillId="9" borderId="1" xfId="0" applyNumberFormat="1" applyFont="1" applyFill="1" applyBorder="1" applyAlignment="1">
      <alignment horizontal="right" vertical="center" indent="1"/>
    </xf>
    <xf numFmtId="0" fontId="6" fillId="9" borderId="1" xfId="0" applyFont="1" applyFill="1" applyBorder="1" applyAlignment="1">
      <alignment horizontal="right" vertical="center" indent="1"/>
    </xf>
    <xf numFmtId="4" fontId="6" fillId="9" borderId="1" xfId="0" applyNumberFormat="1" applyFont="1" applyFill="1" applyBorder="1" applyAlignment="1">
      <alignment horizontal="right" vertical="center" indent="1"/>
    </xf>
    <xf numFmtId="0" fontId="3" fillId="8" borderId="1" xfId="0" applyFont="1" applyFill="1" applyBorder="1" applyAlignment="1">
      <alignment horizontal="left" vertical="center" indent="1"/>
    </xf>
    <xf numFmtId="4" fontId="3" fillId="8" borderId="1" xfId="0" applyNumberFormat="1" applyFont="1" applyFill="1" applyBorder="1" applyAlignment="1">
      <alignment horizontal="right" vertical="center" indent="1"/>
    </xf>
    <xf numFmtId="164" fontId="3" fillId="8" borderId="1" xfId="0" applyNumberFormat="1" applyFont="1" applyFill="1" applyBorder="1" applyAlignment="1">
      <alignment horizontal="right" vertical="center" indent="1"/>
    </xf>
    <xf numFmtId="0" fontId="6" fillId="9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right" vertical="center" indent="1"/>
    </xf>
    <xf numFmtId="4" fontId="9" fillId="8" borderId="1" xfId="0" applyNumberFormat="1" applyFont="1" applyFill="1" applyBorder="1" applyAlignment="1">
      <alignment horizontal="right" vertical="center" indent="1"/>
    </xf>
    <xf numFmtId="0" fontId="4" fillId="10" borderId="1" xfId="0" applyFont="1" applyFill="1" applyBorder="1" applyAlignment="1">
      <alignment horizontal="left" vertical="center" indent="1"/>
    </xf>
    <xf numFmtId="4" fontId="4" fillId="10" borderId="1" xfId="0" applyNumberFormat="1" applyFont="1" applyFill="1" applyBorder="1" applyAlignment="1">
      <alignment horizontal="right" vertical="center" indent="1"/>
    </xf>
    <xf numFmtId="164" fontId="4" fillId="10" borderId="1" xfId="0" applyNumberFormat="1" applyFont="1" applyFill="1" applyBorder="1" applyAlignment="1">
      <alignment horizontal="right" vertical="center" indent="1"/>
    </xf>
    <xf numFmtId="4" fontId="9" fillId="10" borderId="1" xfId="0" applyNumberFormat="1" applyFont="1" applyFill="1" applyBorder="1" applyAlignment="1">
      <alignment horizontal="right" vertical="center" indent="1"/>
    </xf>
    <xf numFmtId="0" fontId="9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right" vertical="center" indent="1"/>
    </xf>
    <xf numFmtId="4" fontId="3" fillId="8" borderId="1" xfId="0" applyNumberFormat="1" applyFont="1" applyFill="1" applyBorder="1" applyAlignment="1">
      <alignment horizontal="left" vertical="center" indent="1"/>
    </xf>
    <xf numFmtId="4" fontId="6" fillId="9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1" xfId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" fillId="8" borderId="1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4" fontId="3" fillId="10" borderId="1" xfId="0" applyNumberFormat="1" applyFont="1" applyFill="1" applyBorder="1" applyAlignment="1">
      <alignment horizontal="right" vertical="center" indent="1"/>
    </xf>
    <xf numFmtId="4" fontId="3" fillId="8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4" fontId="10" fillId="10" borderId="1" xfId="0" applyNumberFormat="1" applyFont="1" applyFill="1" applyBorder="1" applyAlignment="1">
      <alignment horizontal="right" vertical="center" indent="1"/>
    </xf>
    <xf numFmtId="164" fontId="9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indent="2"/>
    </xf>
    <xf numFmtId="0" fontId="4" fillId="10" borderId="2" xfId="0" applyFont="1" applyFill="1" applyBorder="1" applyAlignment="1">
      <alignment horizontal="left" vertical="center" indent="1"/>
    </xf>
    <xf numFmtId="0" fontId="4" fillId="10" borderId="3" xfId="0" applyFont="1" applyFill="1" applyBorder="1" applyAlignment="1">
      <alignment horizontal="left" vertical="center" indent="1"/>
    </xf>
    <xf numFmtId="3" fontId="6" fillId="9" borderId="2" xfId="0" applyNumberFormat="1" applyFont="1" applyFill="1" applyBorder="1" applyAlignment="1">
      <alignment horizontal="center" vertical="center"/>
    </xf>
    <xf numFmtId="3" fontId="6" fillId="9" borderId="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AB7"/>
      <color rgb="FFFFD671"/>
      <color rgb="FF9A003A"/>
      <color rgb="FFFFB400"/>
      <color rgb="FFFFCCCC"/>
      <color rgb="FFBDD7EE"/>
      <color rgb="FFCCFF99"/>
      <color rgb="FFFFCCFF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adr&#382;aj!A1"/><Relationship Id="rId1" Type="http://schemas.openxmlformats.org/officeDocument/2006/relationships/hyperlink" Target="#'Obra&#269;un ulaganj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Obra&#269;un amortizacije'!A1"/><Relationship Id="rId2" Type="http://schemas.openxmlformats.org/officeDocument/2006/relationships/hyperlink" Target="#'Obra&#269;un tro&#353;kova materijala'!A1"/><Relationship Id="rId1" Type="http://schemas.openxmlformats.org/officeDocument/2006/relationships/hyperlink" Target="#'Obra&#269;un prihoda od prodaje'!A1"/><Relationship Id="rId6" Type="http://schemas.openxmlformats.org/officeDocument/2006/relationships/hyperlink" Target="#Sadr&#382;aj!A1"/><Relationship Id="rId5" Type="http://schemas.openxmlformats.org/officeDocument/2006/relationships/hyperlink" Target="#'Obra&#269;un tro&#353;kova energije'!A1"/><Relationship Id="rId4" Type="http://schemas.openxmlformats.org/officeDocument/2006/relationships/hyperlink" Target="#'Obra&#269;un zarad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145676</xdr:rowOff>
    </xdr:from>
    <xdr:to>
      <xdr:col>1</xdr:col>
      <xdr:colOff>1339453</xdr:colOff>
      <xdr:row>1</xdr:row>
      <xdr:rowOff>163535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57B44-B4D6-4B3D-A036-2BB0961FCF5A}"/>
            </a:ext>
          </a:extLst>
        </xdr:cNvPr>
        <xdr:cNvSpPr txBox="1"/>
      </xdr:nvSpPr>
      <xdr:spPr>
        <a:xfrm>
          <a:off x="389805" y="145676"/>
          <a:ext cx="1317041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100848</xdr:rowOff>
    </xdr:from>
    <xdr:to>
      <xdr:col>2</xdr:col>
      <xdr:colOff>837736</xdr:colOff>
      <xdr:row>1</xdr:row>
      <xdr:rowOff>118707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98A568-541A-4CF4-876C-0E68D163B9A3}"/>
            </a:ext>
          </a:extLst>
        </xdr:cNvPr>
        <xdr:cNvSpPr txBox="1"/>
      </xdr:nvSpPr>
      <xdr:spPr>
        <a:xfrm>
          <a:off x="235324" y="100848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100852</xdr:rowOff>
    </xdr:from>
    <xdr:to>
      <xdr:col>2</xdr:col>
      <xdr:colOff>837736</xdr:colOff>
      <xdr:row>1</xdr:row>
      <xdr:rowOff>118711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1B74E-C612-4074-B8CD-EAE47F5BB93D}"/>
            </a:ext>
          </a:extLst>
        </xdr:cNvPr>
        <xdr:cNvSpPr txBox="1"/>
      </xdr:nvSpPr>
      <xdr:spPr>
        <a:xfrm>
          <a:off x="235324" y="100852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3033455</xdr:colOff>
      <xdr:row>5</xdr:row>
      <xdr:rowOff>21012</xdr:rowOff>
    </xdr:from>
    <xdr:to>
      <xdr:col>1</xdr:col>
      <xdr:colOff>3750632</xdr:colOff>
      <xdr:row>5</xdr:row>
      <xdr:rowOff>158020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94B92E-166F-438E-9BA0-11701C500324}"/>
            </a:ext>
          </a:extLst>
        </xdr:cNvPr>
        <xdr:cNvSpPr txBox="1"/>
      </xdr:nvSpPr>
      <xdr:spPr>
        <a:xfrm>
          <a:off x="3261126" y="75978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3032526</xdr:colOff>
      <xdr:row>6</xdr:row>
      <xdr:rowOff>29372</xdr:rowOff>
    </xdr:from>
    <xdr:to>
      <xdr:col>1</xdr:col>
      <xdr:colOff>3749703</xdr:colOff>
      <xdr:row>6</xdr:row>
      <xdr:rowOff>166380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181C2-0B2D-4EBE-8F78-98C4A3257638}"/>
            </a:ext>
          </a:extLst>
        </xdr:cNvPr>
        <xdr:cNvSpPr txBox="1"/>
      </xdr:nvSpPr>
      <xdr:spPr>
        <a:xfrm>
          <a:off x="3260197" y="95864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3035189</xdr:colOff>
      <xdr:row>7</xdr:row>
      <xdr:rowOff>27650</xdr:rowOff>
    </xdr:from>
    <xdr:to>
      <xdr:col>1</xdr:col>
      <xdr:colOff>3752366</xdr:colOff>
      <xdr:row>7</xdr:row>
      <xdr:rowOff>164658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07E21-0BCE-4654-B449-E3403253558D}"/>
            </a:ext>
          </a:extLst>
        </xdr:cNvPr>
        <xdr:cNvSpPr txBox="1"/>
      </xdr:nvSpPr>
      <xdr:spPr>
        <a:xfrm>
          <a:off x="3265227" y="1149084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3033032</xdr:colOff>
      <xdr:row>8</xdr:row>
      <xdr:rowOff>29086</xdr:rowOff>
    </xdr:from>
    <xdr:to>
      <xdr:col>1</xdr:col>
      <xdr:colOff>3750209</xdr:colOff>
      <xdr:row>8</xdr:row>
      <xdr:rowOff>166094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07343-A543-4FEB-89A0-A4896C22A018}"/>
            </a:ext>
          </a:extLst>
        </xdr:cNvPr>
        <xdr:cNvSpPr txBox="1"/>
      </xdr:nvSpPr>
      <xdr:spPr>
        <a:xfrm>
          <a:off x="3263070" y="134102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3030875</xdr:colOff>
      <xdr:row>9</xdr:row>
      <xdr:rowOff>30516</xdr:rowOff>
    </xdr:from>
    <xdr:to>
      <xdr:col>1</xdr:col>
      <xdr:colOff>3748052</xdr:colOff>
      <xdr:row>9</xdr:row>
      <xdr:rowOff>167524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87E67-33DE-4A42-A489-A8427FC685E8}"/>
            </a:ext>
          </a:extLst>
        </xdr:cNvPr>
        <xdr:cNvSpPr txBox="1"/>
      </xdr:nvSpPr>
      <xdr:spPr>
        <a:xfrm>
          <a:off x="3260913" y="153295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3028718</xdr:colOff>
      <xdr:row>10</xdr:row>
      <xdr:rowOff>28363</xdr:rowOff>
    </xdr:from>
    <xdr:to>
      <xdr:col>1</xdr:col>
      <xdr:colOff>3745895</xdr:colOff>
      <xdr:row>10</xdr:row>
      <xdr:rowOff>165371</xdr:rowOff>
    </xdr:to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2875DB-F709-4E5A-9537-06B3648E727E}"/>
            </a:ext>
          </a:extLst>
        </xdr:cNvPr>
        <xdr:cNvSpPr txBox="1"/>
      </xdr:nvSpPr>
      <xdr:spPr>
        <a:xfrm>
          <a:off x="3258756" y="1721297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8</xdr:col>
      <xdr:colOff>89646</xdr:colOff>
      <xdr:row>2</xdr:row>
      <xdr:rowOff>235323</xdr:rowOff>
    </xdr:from>
    <xdr:to>
      <xdr:col>11</xdr:col>
      <xdr:colOff>107388</xdr:colOff>
      <xdr:row>6</xdr:row>
      <xdr:rowOff>22413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3693743-86FE-48C2-A855-FF47AA773B00}"/>
            </a:ext>
          </a:extLst>
        </xdr:cNvPr>
        <xdr:cNvSpPr txBox="1"/>
      </xdr:nvSpPr>
      <xdr:spPr>
        <a:xfrm>
          <a:off x="10892117" y="425823"/>
          <a:ext cx="1833095" cy="515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200" b="0">
              <a:solidFill>
                <a:srgbClr val="FF0000"/>
              </a:solidFill>
              <a:latin typeface="+mn-lt"/>
            </a:rPr>
            <a:t>NAPOMENA: popunjavati samo zelena polja</a:t>
          </a:r>
          <a:endParaRPr lang="en-150" sz="1200" b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1</xdr:col>
      <xdr:colOff>6358</xdr:colOff>
      <xdr:row>0</xdr:row>
      <xdr:rowOff>105810</xdr:rowOff>
    </xdr:from>
    <xdr:to>
      <xdr:col>1</xdr:col>
      <xdr:colOff>1370770</xdr:colOff>
      <xdr:row>1</xdr:row>
      <xdr:rowOff>123669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3D7EFB-612B-4C93-BB82-1C9B6BBF9794}"/>
            </a:ext>
          </a:extLst>
        </xdr:cNvPr>
        <xdr:cNvSpPr txBox="1"/>
      </xdr:nvSpPr>
      <xdr:spPr>
        <a:xfrm>
          <a:off x="234958" y="105810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2401652</xdr:colOff>
      <xdr:row>5</xdr:row>
      <xdr:rowOff>43133</xdr:rowOff>
    </xdr:from>
    <xdr:to>
      <xdr:col>1</xdr:col>
      <xdr:colOff>3118829</xdr:colOff>
      <xdr:row>5</xdr:row>
      <xdr:rowOff>180141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4DE889-24A8-4CA1-8189-F9EFE673575F}"/>
            </a:ext>
          </a:extLst>
        </xdr:cNvPr>
        <xdr:cNvSpPr txBox="1"/>
      </xdr:nvSpPr>
      <xdr:spPr>
        <a:xfrm>
          <a:off x="2631690" y="575095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5</xdr:col>
      <xdr:colOff>3328147</xdr:colOff>
      <xdr:row>5</xdr:row>
      <xdr:rowOff>44824</xdr:rowOff>
    </xdr:from>
    <xdr:to>
      <xdr:col>5</xdr:col>
      <xdr:colOff>4045324</xdr:colOff>
      <xdr:row>5</xdr:row>
      <xdr:rowOff>181832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732D0-3E1C-4304-BA3C-5ABC0108A325}"/>
            </a:ext>
          </a:extLst>
        </xdr:cNvPr>
        <xdr:cNvSpPr txBox="1"/>
      </xdr:nvSpPr>
      <xdr:spPr>
        <a:xfrm>
          <a:off x="9099176" y="582706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5</xdr:col>
      <xdr:colOff>3323664</xdr:colOff>
      <xdr:row>30</xdr:row>
      <xdr:rowOff>29155</xdr:rowOff>
    </xdr:from>
    <xdr:to>
      <xdr:col>5</xdr:col>
      <xdr:colOff>4040841</xdr:colOff>
      <xdr:row>30</xdr:row>
      <xdr:rowOff>166163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5F8859-5994-435D-9946-4559C7EED26D}"/>
            </a:ext>
          </a:extLst>
        </xdr:cNvPr>
        <xdr:cNvSpPr txBox="1"/>
      </xdr:nvSpPr>
      <xdr:spPr>
        <a:xfrm>
          <a:off x="9094693" y="6304449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5</xdr:col>
      <xdr:colOff>3330386</xdr:colOff>
      <xdr:row>34</xdr:row>
      <xdr:rowOff>35882</xdr:rowOff>
    </xdr:from>
    <xdr:to>
      <xdr:col>5</xdr:col>
      <xdr:colOff>4047563</xdr:colOff>
      <xdr:row>34</xdr:row>
      <xdr:rowOff>172890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5168A3-CC57-4481-8BBA-94DBA98B2EC3}"/>
            </a:ext>
          </a:extLst>
        </xdr:cNvPr>
        <xdr:cNvSpPr txBox="1"/>
      </xdr:nvSpPr>
      <xdr:spPr>
        <a:xfrm>
          <a:off x="9101415" y="7073176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2041016</xdr:colOff>
      <xdr:row>2</xdr:row>
      <xdr:rowOff>56029</xdr:rowOff>
    </xdr:from>
    <xdr:to>
      <xdr:col>4</xdr:col>
      <xdr:colOff>9805</xdr:colOff>
      <xdr:row>2</xdr:row>
      <xdr:rowOff>264388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B4A06C5-7A29-4B6A-9943-182C0ADEC788}"/>
            </a:ext>
          </a:extLst>
        </xdr:cNvPr>
        <xdr:cNvSpPr txBox="1"/>
      </xdr:nvSpPr>
      <xdr:spPr>
        <a:xfrm>
          <a:off x="2265134" y="246529"/>
          <a:ext cx="2910583" cy="208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200" b="0">
              <a:solidFill>
                <a:srgbClr val="FF0000"/>
              </a:solidFill>
              <a:latin typeface="+mn-lt"/>
            </a:rPr>
            <a:t>NAPOMENA: popunjavati samo zelena polja</a:t>
          </a:r>
          <a:endParaRPr lang="en-150" sz="1200" b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5</xdr:col>
      <xdr:colOff>2961364</xdr:colOff>
      <xdr:row>2</xdr:row>
      <xdr:rowOff>55599</xdr:rowOff>
    </xdr:from>
    <xdr:to>
      <xdr:col>7</xdr:col>
      <xdr:colOff>726723</xdr:colOff>
      <xdr:row>3</xdr:row>
      <xdr:rowOff>189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5852F54-6C87-48B2-9AB1-FFFF1C905175}"/>
            </a:ext>
          </a:extLst>
        </xdr:cNvPr>
        <xdr:cNvSpPr txBox="1"/>
      </xdr:nvSpPr>
      <xdr:spPr>
        <a:xfrm>
          <a:off x="8732393" y="246099"/>
          <a:ext cx="2908859" cy="213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200" b="0">
              <a:solidFill>
                <a:srgbClr val="FF0000"/>
              </a:solidFill>
              <a:latin typeface="+mn-lt"/>
            </a:rPr>
            <a:t>NAPOMENA: popunjavati samo zelena polja</a:t>
          </a:r>
          <a:endParaRPr lang="en-150" sz="1200" b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5</xdr:col>
      <xdr:colOff>3327796</xdr:colOff>
      <xdr:row>6</xdr:row>
      <xdr:rowOff>29764</xdr:rowOff>
    </xdr:from>
    <xdr:to>
      <xdr:col>5</xdr:col>
      <xdr:colOff>4044973</xdr:colOff>
      <xdr:row>6</xdr:row>
      <xdr:rowOff>166772</xdr:rowOff>
    </xdr:to>
    <xdr:sp macro="" textlink="">
      <xdr:nvSpPr>
        <xdr:cNvPr id="8" name="Text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4ED6A1-53A3-41FE-BB8A-C1F09A6A3580}"/>
            </a:ext>
          </a:extLst>
        </xdr:cNvPr>
        <xdr:cNvSpPr txBox="1"/>
      </xdr:nvSpPr>
      <xdr:spPr>
        <a:xfrm>
          <a:off x="9108280" y="946545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6083</xdr:colOff>
      <xdr:row>0</xdr:row>
      <xdr:rowOff>94446</xdr:rowOff>
    </xdr:from>
    <xdr:to>
      <xdr:col>1</xdr:col>
      <xdr:colOff>1370495</xdr:colOff>
      <xdr:row>1</xdr:row>
      <xdr:rowOff>113905</xdr:rowOff>
    </xdr:to>
    <xdr:sp macro="" textlink="">
      <xdr:nvSpPr>
        <xdr:cNvPr id="9" name="Text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AB539E-4D0D-49C0-B613-A05A066CDDD3}"/>
            </a:ext>
          </a:extLst>
        </xdr:cNvPr>
        <xdr:cNvSpPr txBox="1"/>
      </xdr:nvSpPr>
      <xdr:spPr>
        <a:xfrm>
          <a:off x="234683" y="94446"/>
          <a:ext cx="1364412" cy="2099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112056</xdr:rowOff>
    </xdr:from>
    <xdr:to>
      <xdr:col>1</xdr:col>
      <xdr:colOff>1375617</xdr:colOff>
      <xdr:row>1</xdr:row>
      <xdr:rowOff>129915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ABE07-0C52-4453-93AC-53581B1EE444}"/>
            </a:ext>
          </a:extLst>
        </xdr:cNvPr>
        <xdr:cNvSpPr txBox="1"/>
      </xdr:nvSpPr>
      <xdr:spPr>
        <a:xfrm>
          <a:off x="235323" y="112056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112054</xdr:rowOff>
    </xdr:from>
    <xdr:to>
      <xdr:col>1</xdr:col>
      <xdr:colOff>1375618</xdr:colOff>
      <xdr:row>1</xdr:row>
      <xdr:rowOff>129913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FB9BE-12DB-48C7-A678-AA140B1386C0}"/>
            </a:ext>
          </a:extLst>
        </xdr:cNvPr>
        <xdr:cNvSpPr txBox="1"/>
      </xdr:nvSpPr>
      <xdr:spPr>
        <a:xfrm>
          <a:off x="235324" y="112054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123261</xdr:rowOff>
    </xdr:from>
    <xdr:to>
      <xdr:col>2</xdr:col>
      <xdr:colOff>904971</xdr:colOff>
      <xdr:row>1</xdr:row>
      <xdr:rowOff>141120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C4299-D59C-4B48-AF53-86FC9F93A526}"/>
            </a:ext>
          </a:extLst>
        </xdr:cNvPr>
        <xdr:cNvSpPr txBox="1"/>
      </xdr:nvSpPr>
      <xdr:spPr>
        <a:xfrm>
          <a:off x="235324" y="123261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112056</xdr:rowOff>
    </xdr:from>
    <xdr:to>
      <xdr:col>2</xdr:col>
      <xdr:colOff>837735</xdr:colOff>
      <xdr:row>1</xdr:row>
      <xdr:rowOff>129915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E6874-64BF-4397-A6A3-069A85E2C3A0}"/>
            </a:ext>
          </a:extLst>
        </xdr:cNvPr>
        <xdr:cNvSpPr txBox="1"/>
      </xdr:nvSpPr>
      <xdr:spPr>
        <a:xfrm>
          <a:off x="235323" y="112056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112056</xdr:rowOff>
    </xdr:from>
    <xdr:to>
      <xdr:col>2</xdr:col>
      <xdr:colOff>837735</xdr:colOff>
      <xdr:row>1</xdr:row>
      <xdr:rowOff>129915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50A4F-F96A-4A50-B4CA-8FFEC9D0F576}"/>
            </a:ext>
          </a:extLst>
        </xdr:cNvPr>
        <xdr:cNvSpPr txBox="1"/>
      </xdr:nvSpPr>
      <xdr:spPr>
        <a:xfrm>
          <a:off x="235323" y="112056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100849</xdr:rowOff>
    </xdr:from>
    <xdr:to>
      <xdr:col>2</xdr:col>
      <xdr:colOff>837735</xdr:colOff>
      <xdr:row>1</xdr:row>
      <xdr:rowOff>118708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891AF6-8004-4834-B3D2-934477C373E6}"/>
            </a:ext>
          </a:extLst>
        </xdr:cNvPr>
        <xdr:cNvSpPr txBox="1"/>
      </xdr:nvSpPr>
      <xdr:spPr>
        <a:xfrm>
          <a:off x="235323" y="100849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3:B30"/>
  <sheetViews>
    <sheetView showGridLines="0" zoomScale="85" zoomScaleNormal="85" workbookViewId="0">
      <selection activeCell="E17" sqref="E17"/>
    </sheetView>
  </sheetViews>
  <sheetFormatPr defaultColWidth="9.109375" defaultRowHeight="14.4" x14ac:dyDescent="0.3"/>
  <cols>
    <col min="1" max="1" width="4.6640625" style="7" customWidth="1"/>
    <col min="2" max="2" width="9.109375" style="8"/>
    <col min="3" max="16384" width="9.109375" style="7"/>
  </cols>
  <sheetData>
    <row r="3" spans="2:2" x14ac:dyDescent="0.3">
      <c r="B3" s="9" t="s">
        <v>8</v>
      </c>
    </row>
    <row r="4" spans="2:2" x14ac:dyDescent="0.3">
      <c r="B4" s="8" t="s">
        <v>9</v>
      </c>
    </row>
    <row r="5" spans="2:2" x14ac:dyDescent="0.3">
      <c r="B5" s="8" t="s">
        <v>10</v>
      </c>
    </row>
    <row r="6" spans="2:2" x14ac:dyDescent="0.3">
      <c r="B6" s="8" t="s">
        <v>83</v>
      </c>
    </row>
    <row r="7" spans="2:2" x14ac:dyDescent="0.3">
      <c r="B7" s="8" t="s">
        <v>84</v>
      </c>
    </row>
    <row r="8" spans="2:2" x14ac:dyDescent="0.3">
      <c r="B8" s="8" t="s">
        <v>85</v>
      </c>
    </row>
    <row r="9" spans="2:2" x14ac:dyDescent="0.3">
      <c r="B9" s="8" t="s">
        <v>13</v>
      </c>
    </row>
    <row r="10" spans="2:2" x14ac:dyDescent="0.3">
      <c r="B10" s="8" t="s">
        <v>14</v>
      </c>
    </row>
    <row r="11" spans="2:2" x14ac:dyDescent="0.3">
      <c r="B11" s="8" t="s">
        <v>15</v>
      </c>
    </row>
    <row r="12" spans="2:2" x14ac:dyDescent="0.3">
      <c r="B12" s="8" t="s">
        <v>78</v>
      </c>
    </row>
    <row r="13" spans="2:2" x14ac:dyDescent="0.3">
      <c r="B13" s="8" t="s">
        <v>11</v>
      </c>
    </row>
    <row r="14" spans="2:2" x14ac:dyDescent="0.3">
      <c r="B14" s="8" t="s">
        <v>12</v>
      </c>
    </row>
    <row r="15" spans="2:2" x14ac:dyDescent="0.3">
      <c r="B15" s="8" t="s">
        <v>94</v>
      </c>
    </row>
    <row r="16" spans="2:2" x14ac:dyDescent="0.3">
      <c r="B16" s="8" t="s">
        <v>95</v>
      </c>
    </row>
    <row r="17" spans="2:2" x14ac:dyDescent="0.3">
      <c r="B17" s="8" t="s">
        <v>96</v>
      </c>
    </row>
    <row r="18" spans="2:2" x14ac:dyDescent="0.3">
      <c r="B18" s="8" t="s">
        <v>3</v>
      </c>
    </row>
    <row r="19" spans="2:2" x14ac:dyDescent="0.3">
      <c r="B19" s="8" t="s">
        <v>3</v>
      </c>
    </row>
    <row r="20" spans="2:2" x14ac:dyDescent="0.3">
      <c r="B20" s="8" t="s">
        <v>3</v>
      </c>
    </row>
    <row r="21" spans="2:2" x14ac:dyDescent="0.3">
      <c r="B21" s="8" t="s">
        <v>3</v>
      </c>
    </row>
    <row r="22" spans="2:2" x14ac:dyDescent="0.3">
      <c r="B22" s="8" t="s">
        <v>3</v>
      </c>
    </row>
    <row r="23" spans="2:2" x14ac:dyDescent="0.3">
      <c r="B23" s="8" t="s">
        <v>3</v>
      </c>
    </row>
    <row r="24" spans="2:2" x14ac:dyDescent="0.3">
      <c r="B24" s="8" t="s">
        <v>3</v>
      </c>
    </row>
    <row r="25" spans="2:2" x14ac:dyDescent="0.3">
      <c r="B25" s="8" t="s">
        <v>3</v>
      </c>
    </row>
    <row r="26" spans="2:2" x14ac:dyDescent="0.3">
      <c r="B26" s="8" t="s">
        <v>3</v>
      </c>
    </row>
    <row r="27" spans="2:2" x14ac:dyDescent="0.3">
      <c r="B27" s="8" t="s">
        <v>3</v>
      </c>
    </row>
    <row r="28" spans="2:2" x14ac:dyDescent="0.3">
      <c r="B28" s="8" t="s">
        <v>3</v>
      </c>
    </row>
    <row r="29" spans="2:2" x14ac:dyDescent="0.3">
      <c r="B29" s="8" t="s">
        <v>3</v>
      </c>
    </row>
    <row r="30" spans="2:2" x14ac:dyDescent="0.3">
      <c r="B30" s="8" t="s">
        <v>3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&amp;R&amp;9© Igor Lazarević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99"/>
    <pageSetUpPr fitToPage="1"/>
  </sheetPr>
  <dimension ref="B3:K26"/>
  <sheetViews>
    <sheetView showGridLines="0" zoomScale="85" zoomScaleNormal="85" workbookViewId="0">
      <pane ySplit="5" topLeftCell="A6" activePane="bottomLeft" state="frozen"/>
      <selection pane="bottomLeft" activeCell="B5" sqref="B5"/>
    </sheetView>
  </sheetViews>
  <sheetFormatPr defaultColWidth="9.109375" defaultRowHeight="14.4" x14ac:dyDescent="0.3"/>
  <cols>
    <col min="1" max="1" width="3.44140625" style="21" customWidth="1"/>
    <col min="2" max="2" width="8.109375" style="22" customWidth="1"/>
    <col min="3" max="3" width="49.109375" style="21" customWidth="1"/>
    <col min="4" max="4" width="17.109375" style="22" customWidth="1"/>
    <col min="5" max="5" width="16.6640625" style="23" customWidth="1"/>
    <col min="6" max="6" width="18.88671875" style="24" customWidth="1"/>
    <col min="7" max="7" width="18.5546875" style="24" customWidth="1"/>
    <col min="8" max="8" width="18.6640625" style="25" customWidth="1"/>
    <col min="9" max="9" width="15.109375" style="23" customWidth="1"/>
    <col min="10" max="10" width="19.88671875" style="25" customWidth="1"/>
    <col min="11" max="11" width="17.109375" style="25" customWidth="1"/>
    <col min="12" max="12" width="19.6640625" style="21" customWidth="1"/>
    <col min="13" max="16384" width="9.109375" style="21"/>
  </cols>
  <sheetData>
    <row r="3" spans="2:11" ht="21" x14ac:dyDescent="0.3">
      <c r="B3" s="16" t="s">
        <v>349</v>
      </c>
      <c r="K3" s="33" t="s">
        <v>23</v>
      </c>
    </row>
    <row r="4" spans="2:11" s="1" customFormat="1" ht="4.5" customHeight="1" x14ac:dyDescent="0.3"/>
    <row r="5" spans="2:11" ht="16.5" customHeight="1" x14ac:dyDescent="0.3">
      <c r="B5" s="65" t="s">
        <v>0</v>
      </c>
      <c r="C5" s="64" t="s">
        <v>107</v>
      </c>
      <c r="D5" s="65" t="s">
        <v>1</v>
      </c>
      <c r="E5" s="75" t="s">
        <v>64</v>
      </c>
      <c r="F5" s="76" t="s">
        <v>86</v>
      </c>
      <c r="G5" s="76" t="s">
        <v>87</v>
      </c>
      <c r="H5" s="60" t="s">
        <v>91</v>
      </c>
      <c r="I5" s="75" t="s">
        <v>89</v>
      </c>
      <c r="J5" s="60" t="s">
        <v>90</v>
      </c>
      <c r="K5" s="60" t="s">
        <v>92</v>
      </c>
    </row>
    <row r="6" spans="2:11" x14ac:dyDescent="0.3">
      <c r="B6" s="72">
        <v>1</v>
      </c>
      <c r="C6" s="11" t="s">
        <v>239</v>
      </c>
      <c r="D6" s="27" t="s">
        <v>9</v>
      </c>
      <c r="E6" s="28">
        <v>300</v>
      </c>
      <c r="F6" s="29">
        <v>240</v>
      </c>
      <c r="G6" s="85">
        <f>F6*12</f>
        <v>2880</v>
      </c>
      <c r="H6" s="71">
        <f>G6*E6</f>
        <v>864000</v>
      </c>
      <c r="I6" s="30"/>
      <c r="J6" s="67">
        <f>H6*I6</f>
        <v>0</v>
      </c>
      <c r="K6" s="86">
        <f>H6-J6</f>
        <v>864000</v>
      </c>
    </row>
    <row r="7" spans="2:11" x14ac:dyDescent="0.3">
      <c r="B7" s="72">
        <v>2</v>
      </c>
      <c r="C7" s="11" t="s">
        <v>240</v>
      </c>
      <c r="D7" s="27" t="s">
        <v>9</v>
      </c>
      <c r="E7" s="28">
        <v>87</v>
      </c>
      <c r="F7" s="29">
        <v>1500</v>
      </c>
      <c r="G7" s="85">
        <f t="shared" ref="G7:G24" si="0">F7*12</f>
        <v>18000</v>
      </c>
      <c r="H7" s="71">
        <f t="shared" ref="H7:H24" si="1">G7*E7</f>
        <v>1566000</v>
      </c>
      <c r="I7" s="30"/>
      <c r="J7" s="67">
        <f t="shared" ref="J7:J24" si="2">H7*I7</f>
        <v>0</v>
      </c>
      <c r="K7" s="86">
        <f t="shared" ref="K7:K24" si="3">H7-J7</f>
        <v>1566000</v>
      </c>
    </row>
    <row r="8" spans="2:11" x14ac:dyDescent="0.3">
      <c r="B8" s="72">
        <v>3</v>
      </c>
      <c r="C8" s="26"/>
      <c r="D8" s="27"/>
      <c r="E8" s="28"/>
      <c r="F8" s="29"/>
      <c r="G8" s="85">
        <f t="shared" si="0"/>
        <v>0</v>
      </c>
      <c r="H8" s="71">
        <f t="shared" si="1"/>
        <v>0</v>
      </c>
      <c r="I8" s="30"/>
      <c r="J8" s="67">
        <f t="shared" si="2"/>
        <v>0</v>
      </c>
      <c r="K8" s="86">
        <f t="shared" si="3"/>
        <v>0</v>
      </c>
    </row>
    <row r="9" spans="2:11" x14ac:dyDescent="0.3">
      <c r="B9" s="72">
        <v>4</v>
      </c>
      <c r="C9" s="26"/>
      <c r="D9" s="27"/>
      <c r="E9" s="28"/>
      <c r="F9" s="29"/>
      <c r="G9" s="85">
        <f t="shared" si="0"/>
        <v>0</v>
      </c>
      <c r="H9" s="71">
        <f t="shared" si="1"/>
        <v>0</v>
      </c>
      <c r="I9" s="30"/>
      <c r="J9" s="67">
        <f t="shared" si="2"/>
        <v>0</v>
      </c>
      <c r="K9" s="86">
        <f t="shared" si="3"/>
        <v>0</v>
      </c>
    </row>
    <row r="10" spans="2:11" x14ac:dyDescent="0.3">
      <c r="B10" s="72">
        <v>5</v>
      </c>
      <c r="C10" s="26"/>
      <c r="D10" s="27"/>
      <c r="E10" s="28"/>
      <c r="F10" s="29"/>
      <c r="G10" s="85">
        <f t="shared" si="0"/>
        <v>0</v>
      </c>
      <c r="H10" s="71">
        <f t="shared" si="1"/>
        <v>0</v>
      </c>
      <c r="I10" s="30"/>
      <c r="J10" s="67">
        <f t="shared" si="2"/>
        <v>0</v>
      </c>
      <c r="K10" s="86">
        <f t="shared" si="3"/>
        <v>0</v>
      </c>
    </row>
    <row r="11" spans="2:11" x14ac:dyDescent="0.3">
      <c r="B11" s="72">
        <v>6</v>
      </c>
      <c r="C11" s="26"/>
      <c r="D11" s="27"/>
      <c r="E11" s="28"/>
      <c r="F11" s="29"/>
      <c r="G11" s="85">
        <f t="shared" si="0"/>
        <v>0</v>
      </c>
      <c r="H11" s="71">
        <f t="shared" si="1"/>
        <v>0</v>
      </c>
      <c r="I11" s="30"/>
      <c r="J11" s="67">
        <f t="shared" si="2"/>
        <v>0</v>
      </c>
      <c r="K11" s="86">
        <f t="shared" si="3"/>
        <v>0</v>
      </c>
    </row>
    <row r="12" spans="2:11" x14ac:dyDescent="0.3">
      <c r="B12" s="72">
        <v>7</v>
      </c>
      <c r="C12" s="26"/>
      <c r="D12" s="27"/>
      <c r="E12" s="28"/>
      <c r="F12" s="29"/>
      <c r="G12" s="85">
        <f t="shared" si="0"/>
        <v>0</v>
      </c>
      <c r="H12" s="71">
        <f t="shared" si="1"/>
        <v>0</v>
      </c>
      <c r="I12" s="30"/>
      <c r="J12" s="67">
        <f t="shared" si="2"/>
        <v>0</v>
      </c>
      <c r="K12" s="86">
        <f t="shared" si="3"/>
        <v>0</v>
      </c>
    </row>
    <row r="13" spans="2:11" x14ac:dyDescent="0.3">
      <c r="B13" s="72">
        <v>8</v>
      </c>
      <c r="C13" s="26"/>
      <c r="D13" s="27"/>
      <c r="E13" s="28"/>
      <c r="F13" s="29"/>
      <c r="G13" s="85">
        <f t="shared" si="0"/>
        <v>0</v>
      </c>
      <c r="H13" s="71">
        <f t="shared" si="1"/>
        <v>0</v>
      </c>
      <c r="I13" s="30"/>
      <c r="J13" s="67">
        <f t="shared" si="2"/>
        <v>0</v>
      </c>
      <c r="K13" s="86">
        <f t="shared" si="3"/>
        <v>0</v>
      </c>
    </row>
    <row r="14" spans="2:11" x14ac:dyDescent="0.3">
      <c r="B14" s="72">
        <v>9</v>
      </c>
      <c r="C14" s="26"/>
      <c r="D14" s="27"/>
      <c r="E14" s="28"/>
      <c r="F14" s="29"/>
      <c r="G14" s="85">
        <f t="shared" si="0"/>
        <v>0</v>
      </c>
      <c r="H14" s="71">
        <f t="shared" si="1"/>
        <v>0</v>
      </c>
      <c r="I14" s="30"/>
      <c r="J14" s="67">
        <f t="shared" si="2"/>
        <v>0</v>
      </c>
      <c r="K14" s="86">
        <f t="shared" si="3"/>
        <v>0</v>
      </c>
    </row>
    <row r="15" spans="2:11" x14ac:dyDescent="0.3">
      <c r="B15" s="72">
        <v>10</v>
      </c>
      <c r="C15" s="26"/>
      <c r="D15" s="27"/>
      <c r="E15" s="28"/>
      <c r="F15" s="29"/>
      <c r="G15" s="85">
        <f t="shared" si="0"/>
        <v>0</v>
      </c>
      <c r="H15" s="71">
        <f t="shared" si="1"/>
        <v>0</v>
      </c>
      <c r="I15" s="30"/>
      <c r="J15" s="67">
        <f t="shared" si="2"/>
        <v>0</v>
      </c>
      <c r="K15" s="86">
        <f t="shared" si="3"/>
        <v>0</v>
      </c>
    </row>
    <row r="16" spans="2:11" x14ac:dyDescent="0.3">
      <c r="B16" s="72">
        <v>11</v>
      </c>
      <c r="C16" s="26"/>
      <c r="D16" s="27"/>
      <c r="E16" s="28"/>
      <c r="F16" s="29"/>
      <c r="G16" s="85">
        <f t="shared" si="0"/>
        <v>0</v>
      </c>
      <c r="H16" s="71">
        <f t="shared" si="1"/>
        <v>0</v>
      </c>
      <c r="I16" s="30"/>
      <c r="J16" s="67">
        <f t="shared" si="2"/>
        <v>0</v>
      </c>
      <c r="K16" s="86">
        <f t="shared" si="3"/>
        <v>0</v>
      </c>
    </row>
    <row r="17" spans="2:11" x14ac:dyDescent="0.3">
      <c r="B17" s="72">
        <v>12</v>
      </c>
      <c r="C17" s="26"/>
      <c r="D17" s="27"/>
      <c r="E17" s="28"/>
      <c r="F17" s="29"/>
      <c r="G17" s="85">
        <f t="shared" si="0"/>
        <v>0</v>
      </c>
      <c r="H17" s="71">
        <f t="shared" si="1"/>
        <v>0</v>
      </c>
      <c r="I17" s="30"/>
      <c r="J17" s="67">
        <f t="shared" si="2"/>
        <v>0</v>
      </c>
      <c r="K17" s="86">
        <f t="shared" si="3"/>
        <v>0</v>
      </c>
    </row>
    <row r="18" spans="2:11" x14ac:dyDescent="0.3">
      <c r="B18" s="72">
        <v>13</v>
      </c>
      <c r="C18" s="26"/>
      <c r="D18" s="27"/>
      <c r="E18" s="28"/>
      <c r="F18" s="29"/>
      <c r="G18" s="85">
        <f t="shared" si="0"/>
        <v>0</v>
      </c>
      <c r="H18" s="71">
        <f t="shared" si="1"/>
        <v>0</v>
      </c>
      <c r="I18" s="30"/>
      <c r="J18" s="67">
        <f t="shared" si="2"/>
        <v>0</v>
      </c>
      <c r="K18" s="86">
        <f t="shared" si="3"/>
        <v>0</v>
      </c>
    </row>
    <row r="19" spans="2:11" x14ac:dyDescent="0.3">
      <c r="B19" s="72">
        <v>14</v>
      </c>
      <c r="C19" s="26"/>
      <c r="D19" s="27"/>
      <c r="E19" s="28"/>
      <c r="F19" s="29"/>
      <c r="G19" s="85">
        <f t="shared" si="0"/>
        <v>0</v>
      </c>
      <c r="H19" s="71">
        <f t="shared" si="1"/>
        <v>0</v>
      </c>
      <c r="I19" s="30"/>
      <c r="J19" s="67">
        <f t="shared" si="2"/>
        <v>0</v>
      </c>
      <c r="K19" s="86">
        <f t="shared" si="3"/>
        <v>0</v>
      </c>
    </row>
    <row r="20" spans="2:11" x14ac:dyDescent="0.3">
      <c r="B20" s="72">
        <v>15</v>
      </c>
      <c r="C20" s="26"/>
      <c r="D20" s="27"/>
      <c r="E20" s="28"/>
      <c r="F20" s="29"/>
      <c r="G20" s="85">
        <f t="shared" si="0"/>
        <v>0</v>
      </c>
      <c r="H20" s="71">
        <f t="shared" si="1"/>
        <v>0</v>
      </c>
      <c r="I20" s="30"/>
      <c r="J20" s="67">
        <f t="shared" si="2"/>
        <v>0</v>
      </c>
      <c r="K20" s="86">
        <f t="shared" si="3"/>
        <v>0</v>
      </c>
    </row>
    <row r="21" spans="2:11" x14ac:dyDescent="0.3">
      <c r="B21" s="72">
        <v>16</v>
      </c>
      <c r="C21" s="26"/>
      <c r="D21" s="27"/>
      <c r="E21" s="28"/>
      <c r="F21" s="29"/>
      <c r="G21" s="85">
        <f t="shared" si="0"/>
        <v>0</v>
      </c>
      <c r="H21" s="71">
        <f t="shared" si="1"/>
        <v>0</v>
      </c>
      <c r="I21" s="30"/>
      <c r="J21" s="67">
        <f t="shared" si="2"/>
        <v>0</v>
      </c>
      <c r="K21" s="86">
        <f t="shared" si="3"/>
        <v>0</v>
      </c>
    </row>
    <row r="22" spans="2:11" x14ac:dyDescent="0.3">
      <c r="B22" s="72">
        <v>17</v>
      </c>
      <c r="C22" s="26"/>
      <c r="D22" s="27"/>
      <c r="E22" s="28"/>
      <c r="F22" s="29"/>
      <c r="G22" s="85">
        <f t="shared" si="0"/>
        <v>0</v>
      </c>
      <c r="H22" s="71">
        <f t="shared" si="1"/>
        <v>0</v>
      </c>
      <c r="I22" s="30"/>
      <c r="J22" s="67">
        <f t="shared" si="2"/>
        <v>0</v>
      </c>
      <c r="K22" s="86">
        <f t="shared" si="3"/>
        <v>0</v>
      </c>
    </row>
    <row r="23" spans="2:11" x14ac:dyDescent="0.3">
      <c r="B23" s="72">
        <v>18</v>
      </c>
      <c r="C23" s="26"/>
      <c r="D23" s="27"/>
      <c r="E23" s="28"/>
      <c r="F23" s="29"/>
      <c r="G23" s="85">
        <f t="shared" si="0"/>
        <v>0</v>
      </c>
      <c r="H23" s="71">
        <f t="shared" si="1"/>
        <v>0</v>
      </c>
      <c r="I23" s="30"/>
      <c r="J23" s="67">
        <f t="shared" si="2"/>
        <v>0</v>
      </c>
      <c r="K23" s="86">
        <f t="shared" si="3"/>
        <v>0</v>
      </c>
    </row>
    <row r="24" spans="2:11" x14ac:dyDescent="0.3">
      <c r="B24" s="72">
        <v>19</v>
      </c>
      <c r="C24" s="26"/>
      <c r="D24" s="27"/>
      <c r="E24" s="28"/>
      <c r="F24" s="29"/>
      <c r="G24" s="85">
        <f t="shared" si="0"/>
        <v>0</v>
      </c>
      <c r="H24" s="71">
        <f t="shared" si="1"/>
        <v>0</v>
      </c>
      <c r="I24" s="30"/>
      <c r="J24" s="67">
        <f t="shared" si="2"/>
        <v>0</v>
      </c>
      <c r="K24" s="86">
        <f t="shared" si="3"/>
        <v>0</v>
      </c>
    </row>
    <row r="25" spans="2:11" x14ac:dyDescent="0.3">
      <c r="B25" s="72">
        <v>20</v>
      </c>
      <c r="C25" s="26"/>
      <c r="D25" s="27"/>
      <c r="E25" s="28"/>
      <c r="F25" s="29"/>
      <c r="G25" s="85">
        <f>F25*12</f>
        <v>0</v>
      </c>
      <c r="H25" s="71">
        <f>G25*E25</f>
        <v>0</v>
      </c>
      <c r="I25" s="30"/>
      <c r="J25" s="67">
        <f>H25*I25</f>
        <v>0</v>
      </c>
      <c r="K25" s="86">
        <f>H25-J25</f>
        <v>0</v>
      </c>
    </row>
    <row r="26" spans="2:11" x14ac:dyDescent="0.3">
      <c r="B26" s="88" t="s">
        <v>17</v>
      </c>
      <c r="C26" s="88"/>
      <c r="D26" s="65" t="s">
        <v>3</v>
      </c>
      <c r="E26" s="75" t="s">
        <v>3</v>
      </c>
      <c r="F26" s="76">
        <f>SUM(F6:F25)</f>
        <v>1740</v>
      </c>
      <c r="G26" s="76">
        <f>SUM(G6:G25)</f>
        <v>20880</v>
      </c>
      <c r="H26" s="60">
        <f>SUM(H6:H25)</f>
        <v>2430000</v>
      </c>
      <c r="I26" s="77" t="s">
        <v>3</v>
      </c>
      <c r="J26" s="60">
        <f>SUM(J6:J25)</f>
        <v>0</v>
      </c>
      <c r="K26" s="60">
        <f>SUM(K6:K25)</f>
        <v>2430000</v>
      </c>
    </row>
  </sheetData>
  <mergeCells count="1">
    <mergeCell ref="B26:C26"/>
  </mergeCells>
  <dataValidations count="1">
    <dataValidation type="list" allowBlank="1" showInputMessage="1" showErrorMessage="1" sqref="D6:D25" xr:uid="{00000000-0002-0000-0900-000000000000}">
      <formula1>jm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&amp;R&amp;9&amp;G</oddHeader>
    <oddFooter>&amp;L&amp;"A1 Sans,Regular"© Igor Lazarević 2023&amp;R&amp;"A1 Sans,Regular"Strana &amp;P od &amp;N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99"/>
    <pageSetUpPr fitToPage="1"/>
  </sheetPr>
  <dimension ref="B3:H13"/>
  <sheetViews>
    <sheetView showGridLines="0" zoomScale="85" zoomScaleNormal="85" workbookViewId="0">
      <selection activeCell="B5" sqref="B5"/>
    </sheetView>
  </sheetViews>
  <sheetFormatPr defaultColWidth="9.109375" defaultRowHeight="14.4" x14ac:dyDescent="0.3"/>
  <cols>
    <col min="1" max="1" width="3.44140625" style="21" customWidth="1"/>
    <col min="2" max="2" width="8.109375" style="22" customWidth="1"/>
    <col min="3" max="3" width="39.109375" style="21" customWidth="1"/>
    <col min="4" max="4" width="17.109375" style="22" customWidth="1"/>
    <col min="5" max="5" width="16.6640625" style="23" customWidth="1"/>
    <col min="6" max="6" width="20" style="24" customWidth="1"/>
    <col min="7" max="7" width="18.5546875" style="24" customWidth="1"/>
    <col min="8" max="8" width="18.6640625" style="25" customWidth="1"/>
    <col min="9" max="9" width="19.6640625" style="21" customWidth="1"/>
    <col min="10" max="16384" width="9.109375" style="21"/>
  </cols>
  <sheetData>
    <row r="3" spans="2:8" ht="21" x14ac:dyDescent="0.3">
      <c r="B3" s="16" t="s">
        <v>350</v>
      </c>
      <c r="H3" s="33" t="s">
        <v>23</v>
      </c>
    </row>
    <row r="4" spans="2:8" s="1" customFormat="1" ht="4.5" customHeight="1" x14ac:dyDescent="0.3"/>
    <row r="5" spans="2:8" ht="16.5" customHeight="1" x14ac:dyDescent="0.3">
      <c r="B5" s="65" t="s">
        <v>0</v>
      </c>
      <c r="C5" s="64" t="s">
        <v>88</v>
      </c>
      <c r="D5" s="65" t="s">
        <v>1</v>
      </c>
      <c r="E5" s="75" t="s">
        <v>64</v>
      </c>
      <c r="F5" s="76" t="s">
        <v>86</v>
      </c>
      <c r="G5" s="76" t="s">
        <v>87</v>
      </c>
      <c r="H5" s="60" t="s">
        <v>256</v>
      </c>
    </row>
    <row r="6" spans="2:8" x14ac:dyDescent="0.3">
      <c r="B6" s="72">
        <v>1</v>
      </c>
      <c r="C6" s="11" t="s">
        <v>79</v>
      </c>
      <c r="D6" s="27" t="s">
        <v>78</v>
      </c>
      <c r="E6" s="28">
        <v>12.5</v>
      </c>
      <c r="F6" s="29">
        <v>1250</v>
      </c>
      <c r="G6" s="85">
        <f t="shared" ref="G6:G12" si="0">F6*12</f>
        <v>15000</v>
      </c>
      <c r="H6" s="71">
        <f t="shared" ref="H6:H12" si="1">G6*E6</f>
        <v>187500</v>
      </c>
    </row>
    <row r="7" spans="2:8" x14ac:dyDescent="0.3">
      <c r="B7" s="72">
        <v>2</v>
      </c>
      <c r="C7" s="26" t="s">
        <v>80</v>
      </c>
      <c r="D7" s="27" t="s">
        <v>15</v>
      </c>
      <c r="E7" s="28">
        <v>50</v>
      </c>
      <c r="F7" s="29">
        <v>11</v>
      </c>
      <c r="G7" s="85">
        <f t="shared" si="0"/>
        <v>132</v>
      </c>
      <c r="H7" s="71">
        <f t="shared" si="1"/>
        <v>6600</v>
      </c>
    </row>
    <row r="8" spans="2:8" x14ac:dyDescent="0.3">
      <c r="B8" s="72">
        <v>3</v>
      </c>
      <c r="C8" s="26" t="s">
        <v>81</v>
      </c>
      <c r="D8" s="27" t="s">
        <v>14</v>
      </c>
      <c r="E8" s="28">
        <v>150</v>
      </c>
      <c r="F8" s="29">
        <v>68</v>
      </c>
      <c r="G8" s="85">
        <f t="shared" si="0"/>
        <v>816</v>
      </c>
      <c r="H8" s="71">
        <f t="shared" si="1"/>
        <v>122400</v>
      </c>
    </row>
    <row r="9" spans="2:8" x14ac:dyDescent="0.3">
      <c r="B9" s="72">
        <v>4</v>
      </c>
      <c r="C9" s="26" t="s">
        <v>82</v>
      </c>
      <c r="D9" s="27" t="s">
        <v>83</v>
      </c>
      <c r="E9" s="28">
        <v>140</v>
      </c>
      <c r="F9" s="29">
        <v>30</v>
      </c>
      <c r="G9" s="85">
        <f t="shared" si="0"/>
        <v>360</v>
      </c>
      <c r="H9" s="71">
        <f t="shared" si="1"/>
        <v>50400</v>
      </c>
    </row>
    <row r="10" spans="2:8" x14ac:dyDescent="0.3">
      <c r="B10" s="72">
        <v>5</v>
      </c>
      <c r="C10" s="26"/>
      <c r="D10" s="27"/>
      <c r="E10" s="28"/>
      <c r="F10" s="29"/>
      <c r="G10" s="85">
        <f t="shared" si="0"/>
        <v>0</v>
      </c>
      <c r="H10" s="71">
        <f t="shared" si="1"/>
        <v>0</v>
      </c>
    </row>
    <row r="11" spans="2:8" x14ac:dyDescent="0.3">
      <c r="B11" s="72">
        <v>6</v>
      </c>
      <c r="C11" s="26"/>
      <c r="D11" s="27"/>
      <c r="E11" s="28"/>
      <c r="F11" s="29"/>
      <c r="G11" s="85">
        <f t="shared" si="0"/>
        <v>0</v>
      </c>
      <c r="H11" s="71">
        <f t="shared" si="1"/>
        <v>0</v>
      </c>
    </row>
    <row r="12" spans="2:8" x14ac:dyDescent="0.3">
      <c r="B12" s="72">
        <v>7</v>
      </c>
      <c r="C12" s="26"/>
      <c r="D12" s="27"/>
      <c r="E12" s="28"/>
      <c r="F12" s="29"/>
      <c r="G12" s="85">
        <f t="shared" si="0"/>
        <v>0</v>
      </c>
      <c r="H12" s="71">
        <f t="shared" si="1"/>
        <v>0</v>
      </c>
    </row>
    <row r="13" spans="2:8" x14ac:dyDescent="0.3">
      <c r="B13" s="88" t="s">
        <v>17</v>
      </c>
      <c r="C13" s="88"/>
      <c r="D13" s="65" t="s">
        <v>3</v>
      </c>
      <c r="E13" s="75" t="s">
        <v>3</v>
      </c>
      <c r="F13" s="76">
        <f>SUM(F6:F12)</f>
        <v>1359</v>
      </c>
      <c r="G13" s="76">
        <f>SUM(G6:G12)</f>
        <v>16308</v>
      </c>
      <c r="H13" s="60">
        <f>SUM(H6:H12)</f>
        <v>366900</v>
      </c>
    </row>
  </sheetData>
  <mergeCells count="1">
    <mergeCell ref="B13:C13"/>
  </mergeCells>
  <dataValidations count="1">
    <dataValidation type="list" allowBlank="1" showInputMessage="1" showErrorMessage="1" sqref="D6:D12" xr:uid="{00000000-0002-0000-0A00-000000000000}">
      <formula1>jm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&amp;R&amp;9&amp;G</oddHeader>
    <oddFooter>&amp;L&amp;"A1 Sans,Regular"© Igor Lazarević 2023&amp;R&amp;"A1 Sans,Regular"Strana &amp;P od &amp;N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99"/>
    <pageSetUpPr fitToPage="1"/>
  </sheetPr>
  <dimension ref="B3:G26"/>
  <sheetViews>
    <sheetView showGridLines="0" zoomScale="85" zoomScaleNormal="85" workbookViewId="0">
      <pane ySplit="5" topLeftCell="A6" activePane="bottomLeft" state="frozen"/>
      <selection activeCell="F238" sqref="F238"/>
      <selection pane="bottomLeft" activeCell="B5" sqref="B5"/>
    </sheetView>
  </sheetViews>
  <sheetFormatPr defaultColWidth="9.109375" defaultRowHeight="14.4" x14ac:dyDescent="0.3"/>
  <cols>
    <col min="1" max="1" width="3.44140625" style="21" customWidth="1"/>
    <col min="2" max="2" width="8.109375" style="22" customWidth="1"/>
    <col min="3" max="3" width="42.6640625" style="21" customWidth="1"/>
    <col min="4" max="4" width="20.33203125" style="40" customWidth="1"/>
    <col min="5" max="5" width="25.88671875" style="24" customWidth="1"/>
    <col min="6" max="6" width="20" style="24" customWidth="1"/>
    <col min="7" max="7" width="20.44140625" style="25" customWidth="1"/>
    <col min="8" max="8" width="19.6640625" style="21" customWidth="1"/>
    <col min="9" max="16384" width="9.109375" style="21"/>
  </cols>
  <sheetData>
    <row r="3" spans="2:7" ht="21" x14ac:dyDescent="0.3">
      <c r="B3" s="16" t="s">
        <v>351</v>
      </c>
      <c r="G3" s="33" t="s">
        <v>23</v>
      </c>
    </row>
    <row r="4" spans="2:7" s="1" customFormat="1" ht="4.5" customHeight="1" x14ac:dyDescent="0.3">
      <c r="D4" s="41"/>
    </row>
    <row r="5" spans="2:7" ht="16.5" customHeight="1" x14ac:dyDescent="0.3">
      <c r="B5" s="65" t="s">
        <v>0</v>
      </c>
      <c r="C5" s="64" t="s">
        <v>24</v>
      </c>
      <c r="D5" s="66" t="s">
        <v>257</v>
      </c>
      <c r="E5" s="76" t="s">
        <v>258</v>
      </c>
      <c r="F5" s="76" t="s">
        <v>259</v>
      </c>
      <c r="G5" s="60" t="s">
        <v>260</v>
      </c>
    </row>
    <row r="6" spans="2:7" x14ac:dyDescent="0.3">
      <c r="B6" s="72">
        <v>1</v>
      </c>
      <c r="C6" s="11" t="s">
        <v>235</v>
      </c>
      <c r="D6" s="31">
        <v>68000</v>
      </c>
      <c r="E6" s="29">
        <v>5</v>
      </c>
      <c r="F6" s="87">
        <f t="shared" ref="F6:F7" si="0">IF(E6,1/E6,0)</f>
        <v>0.2</v>
      </c>
      <c r="G6" s="71">
        <f t="shared" ref="G6:G25" si="1">IF(D6,D6*F6,0)</f>
        <v>13600</v>
      </c>
    </row>
    <row r="7" spans="2:7" x14ac:dyDescent="0.3">
      <c r="B7" s="72">
        <v>2</v>
      </c>
      <c r="C7" s="26" t="s">
        <v>236</v>
      </c>
      <c r="D7" s="31">
        <v>187200</v>
      </c>
      <c r="E7" s="29">
        <v>5</v>
      </c>
      <c r="F7" s="87">
        <f t="shared" si="0"/>
        <v>0.2</v>
      </c>
      <c r="G7" s="71">
        <f t="shared" si="1"/>
        <v>37440</v>
      </c>
    </row>
    <row r="8" spans="2:7" x14ac:dyDescent="0.3">
      <c r="B8" s="72">
        <v>3</v>
      </c>
      <c r="C8" s="26"/>
      <c r="D8" s="31"/>
      <c r="E8" s="29"/>
      <c r="F8" s="87">
        <f>IF(E8,1/E8,0)</f>
        <v>0</v>
      </c>
      <c r="G8" s="71">
        <f t="shared" si="1"/>
        <v>0</v>
      </c>
    </row>
    <row r="9" spans="2:7" x14ac:dyDescent="0.3">
      <c r="B9" s="72">
        <v>4</v>
      </c>
      <c r="C9" s="26"/>
      <c r="D9" s="31"/>
      <c r="E9" s="29"/>
      <c r="F9" s="87">
        <f t="shared" ref="F9:F25" si="2">IF(E9,1/E9,0)</f>
        <v>0</v>
      </c>
      <c r="G9" s="71">
        <f t="shared" si="1"/>
        <v>0</v>
      </c>
    </row>
    <row r="10" spans="2:7" x14ac:dyDescent="0.3">
      <c r="B10" s="72">
        <v>5</v>
      </c>
      <c r="C10" s="26"/>
      <c r="D10" s="31"/>
      <c r="E10" s="29"/>
      <c r="F10" s="87">
        <f t="shared" si="2"/>
        <v>0</v>
      </c>
      <c r="G10" s="71">
        <f t="shared" si="1"/>
        <v>0</v>
      </c>
    </row>
    <row r="11" spans="2:7" x14ac:dyDescent="0.3">
      <c r="B11" s="72">
        <v>6</v>
      </c>
      <c r="C11" s="26"/>
      <c r="D11" s="31"/>
      <c r="E11" s="29"/>
      <c r="F11" s="87">
        <f t="shared" si="2"/>
        <v>0</v>
      </c>
      <c r="G11" s="71">
        <f t="shared" si="1"/>
        <v>0</v>
      </c>
    </row>
    <row r="12" spans="2:7" x14ac:dyDescent="0.3">
      <c r="B12" s="72">
        <v>7</v>
      </c>
      <c r="C12" s="26"/>
      <c r="D12" s="31"/>
      <c r="E12" s="29"/>
      <c r="F12" s="87">
        <f t="shared" si="2"/>
        <v>0</v>
      </c>
      <c r="G12" s="71">
        <f t="shared" si="1"/>
        <v>0</v>
      </c>
    </row>
    <row r="13" spans="2:7" x14ac:dyDescent="0.3">
      <c r="B13" s="72">
        <v>8</v>
      </c>
      <c r="C13" s="26"/>
      <c r="D13" s="31"/>
      <c r="E13" s="29"/>
      <c r="F13" s="87">
        <f t="shared" si="2"/>
        <v>0</v>
      </c>
      <c r="G13" s="71">
        <f t="shared" si="1"/>
        <v>0</v>
      </c>
    </row>
    <row r="14" spans="2:7" x14ac:dyDescent="0.3">
      <c r="B14" s="72">
        <v>9</v>
      </c>
      <c r="C14" s="26"/>
      <c r="D14" s="31"/>
      <c r="E14" s="29"/>
      <c r="F14" s="87">
        <f t="shared" si="2"/>
        <v>0</v>
      </c>
      <c r="G14" s="71">
        <f t="shared" si="1"/>
        <v>0</v>
      </c>
    </row>
    <row r="15" spans="2:7" x14ac:dyDescent="0.3">
      <c r="B15" s="72">
        <v>10</v>
      </c>
      <c r="C15" s="26"/>
      <c r="D15" s="31"/>
      <c r="E15" s="29"/>
      <c r="F15" s="87">
        <f t="shared" si="2"/>
        <v>0</v>
      </c>
      <c r="G15" s="71">
        <f t="shared" si="1"/>
        <v>0</v>
      </c>
    </row>
    <row r="16" spans="2:7" x14ac:dyDescent="0.3">
      <c r="B16" s="72">
        <v>11</v>
      </c>
      <c r="C16" s="26"/>
      <c r="D16" s="31"/>
      <c r="E16" s="29"/>
      <c r="F16" s="87">
        <f t="shared" si="2"/>
        <v>0</v>
      </c>
      <c r="G16" s="71">
        <f t="shared" si="1"/>
        <v>0</v>
      </c>
    </row>
    <row r="17" spans="2:7" x14ac:dyDescent="0.3">
      <c r="B17" s="72">
        <v>12</v>
      </c>
      <c r="C17" s="26"/>
      <c r="D17" s="31"/>
      <c r="E17" s="29"/>
      <c r="F17" s="87">
        <f t="shared" si="2"/>
        <v>0</v>
      </c>
      <c r="G17" s="71">
        <f t="shared" si="1"/>
        <v>0</v>
      </c>
    </row>
    <row r="18" spans="2:7" x14ac:dyDescent="0.3">
      <c r="B18" s="72">
        <v>13</v>
      </c>
      <c r="C18" s="26"/>
      <c r="D18" s="31"/>
      <c r="E18" s="29"/>
      <c r="F18" s="87">
        <f t="shared" si="2"/>
        <v>0</v>
      </c>
      <c r="G18" s="71">
        <f t="shared" si="1"/>
        <v>0</v>
      </c>
    </row>
    <row r="19" spans="2:7" x14ac:dyDescent="0.3">
      <c r="B19" s="72">
        <v>14</v>
      </c>
      <c r="C19" s="26"/>
      <c r="D19" s="31"/>
      <c r="E19" s="29"/>
      <c r="F19" s="87">
        <f t="shared" si="2"/>
        <v>0</v>
      </c>
      <c r="G19" s="71">
        <f t="shared" si="1"/>
        <v>0</v>
      </c>
    </row>
    <row r="20" spans="2:7" x14ac:dyDescent="0.3">
      <c r="B20" s="72">
        <v>15</v>
      </c>
      <c r="C20" s="26"/>
      <c r="D20" s="31"/>
      <c r="E20" s="29"/>
      <c r="F20" s="87">
        <f t="shared" si="2"/>
        <v>0</v>
      </c>
      <c r="G20" s="71">
        <f t="shared" si="1"/>
        <v>0</v>
      </c>
    </row>
    <row r="21" spans="2:7" x14ac:dyDescent="0.3">
      <c r="B21" s="72">
        <v>16</v>
      </c>
      <c r="C21" s="26"/>
      <c r="D21" s="31"/>
      <c r="E21" s="29"/>
      <c r="F21" s="87">
        <f t="shared" si="2"/>
        <v>0</v>
      </c>
      <c r="G21" s="71">
        <f t="shared" si="1"/>
        <v>0</v>
      </c>
    </row>
    <row r="22" spans="2:7" x14ac:dyDescent="0.3">
      <c r="B22" s="72">
        <v>17</v>
      </c>
      <c r="C22" s="26"/>
      <c r="D22" s="31"/>
      <c r="E22" s="29"/>
      <c r="F22" s="87">
        <f t="shared" si="2"/>
        <v>0</v>
      </c>
      <c r="G22" s="71">
        <f t="shared" si="1"/>
        <v>0</v>
      </c>
    </row>
    <row r="23" spans="2:7" x14ac:dyDescent="0.3">
      <c r="B23" s="72">
        <v>18</v>
      </c>
      <c r="C23" s="26"/>
      <c r="D23" s="31"/>
      <c r="E23" s="29"/>
      <c r="F23" s="87">
        <f t="shared" si="2"/>
        <v>0</v>
      </c>
      <c r="G23" s="71">
        <f t="shared" si="1"/>
        <v>0</v>
      </c>
    </row>
    <row r="24" spans="2:7" x14ac:dyDescent="0.3">
      <c r="B24" s="72">
        <v>19</v>
      </c>
      <c r="C24" s="26"/>
      <c r="D24" s="31"/>
      <c r="E24" s="29"/>
      <c r="F24" s="87">
        <f t="shared" si="2"/>
        <v>0</v>
      </c>
      <c r="G24" s="71">
        <f t="shared" si="1"/>
        <v>0</v>
      </c>
    </row>
    <row r="25" spans="2:7" x14ac:dyDescent="0.3">
      <c r="B25" s="72">
        <v>20</v>
      </c>
      <c r="C25" s="26"/>
      <c r="D25" s="31"/>
      <c r="E25" s="29"/>
      <c r="F25" s="87">
        <f t="shared" si="2"/>
        <v>0</v>
      </c>
      <c r="G25" s="71">
        <f t="shared" si="1"/>
        <v>0</v>
      </c>
    </row>
    <row r="26" spans="2:7" x14ac:dyDescent="0.3">
      <c r="B26" s="88" t="s">
        <v>17</v>
      </c>
      <c r="C26" s="88"/>
      <c r="D26" s="60">
        <f>SUM(D6:D25)</f>
        <v>255200</v>
      </c>
      <c r="E26" s="76">
        <f>AVERAGE(E6:E25)</f>
        <v>5</v>
      </c>
      <c r="F26" s="77">
        <f>AVERAGE(F6:F25)</f>
        <v>0.02</v>
      </c>
      <c r="G26" s="60">
        <f>SUM(G6:G25)</f>
        <v>51040</v>
      </c>
    </row>
  </sheetData>
  <mergeCells count="1">
    <mergeCell ref="B26:C26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&amp;R&amp;9&amp;G</oddHeader>
    <oddFooter>&amp;L&amp;"A1 Sans,Regular"© Igor Lazarević 2023&amp;R&amp;"A1 Sans,Regular"Strana &amp;P od &amp;N</oddFooter>
  </headerFooter>
  <ignoredErrors>
    <ignoredError sqref="E26 H27 H26 F26:G26 F27:G27" evalError="1"/>
  </ignoredError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99"/>
    <pageSetUpPr fitToPage="1"/>
  </sheetPr>
  <dimension ref="B3:AD27"/>
  <sheetViews>
    <sheetView showGridLines="0" zoomScale="85" zoomScaleNormal="85" workbookViewId="0">
      <pane xSplit="4" topLeftCell="E1" activePane="topRight" state="frozen"/>
      <selection activeCell="F238" sqref="F238"/>
      <selection pane="topRight" activeCell="B6" sqref="B6"/>
    </sheetView>
  </sheetViews>
  <sheetFormatPr defaultColWidth="9.109375" defaultRowHeight="14.4" x14ac:dyDescent="0.3"/>
  <cols>
    <col min="1" max="1" width="3.44140625" style="21" customWidth="1"/>
    <col min="2" max="2" width="8.109375" style="22" customWidth="1"/>
    <col min="3" max="3" width="35.33203125" style="21" customWidth="1"/>
    <col min="4" max="4" width="18.44140625" style="40" customWidth="1"/>
    <col min="5" max="28" width="14.44140625" style="40" customWidth="1"/>
    <col min="29" max="30" width="16.44140625" style="40" customWidth="1"/>
    <col min="31" max="16384" width="9.109375" style="21"/>
  </cols>
  <sheetData>
    <row r="3" spans="2:30" ht="21" x14ac:dyDescent="0.3">
      <c r="B3" s="16" t="s">
        <v>352</v>
      </c>
      <c r="D3" s="19"/>
      <c r="E3" s="19" t="s">
        <v>23</v>
      </c>
      <c r="K3" s="19" t="s">
        <v>23</v>
      </c>
      <c r="Q3" s="19" t="s">
        <v>23</v>
      </c>
      <c r="W3" s="19" t="s">
        <v>23</v>
      </c>
      <c r="AD3" s="33" t="s">
        <v>23</v>
      </c>
    </row>
    <row r="4" spans="2:30" s="1" customFormat="1" ht="4.5" customHeight="1" x14ac:dyDescent="0.3">
      <c r="D4" s="4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x14ac:dyDescent="0.3">
      <c r="E5" s="91" t="s">
        <v>265</v>
      </c>
      <c r="F5" s="92"/>
      <c r="G5" s="91" t="s">
        <v>266</v>
      </c>
      <c r="H5" s="92"/>
      <c r="I5" s="91" t="s">
        <v>267</v>
      </c>
      <c r="J5" s="92"/>
      <c r="K5" s="91" t="s">
        <v>268</v>
      </c>
      <c r="L5" s="92"/>
      <c r="M5" s="91" t="s">
        <v>269</v>
      </c>
      <c r="N5" s="92"/>
      <c r="O5" s="91" t="s">
        <v>270</v>
      </c>
      <c r="P5" s="92"/>
      <c r="Q5" s="91" t="s">
        <v>271</v>
      </c>
      <c r="R5" s="92"/>
      <c r="S5" s="91" t="s">
        <v>272</v>
      </c>
      <c r="T5" s="92"/>
      <c r="U5" s="91" t="s">
        <v>273</v>
      </c>
      <c r="V5" s="92"/>
      <c r="W5" s="91" t="s">
        <v>274</v>
      </c>
      <c r="X5" s="92"/>
      <c r="Y5" s="91" t="s">
        <v>275</v>
      </c>
      <c r="Z5" s="92"/>
      <c r="AA5" s="91" t="s">
        <v>276</v>
      </c>
      <c r="AB5" s="92"/>
      <c r="AC5" s="91" t="s">
        <v>277</v>
      </c>
      <c r="AD5" s="92"/>
    </row>
    <row r="6" spans="2:30" ht="16.5" customHeight="1" x14ac:dyDescent="0.3">
      <c r="B6" s="65" t="s">
        <v>0</v>
      </c>
      <c r="C6" s="64" t="s">
        <v>262</v>
      </c>
      <c r="D6" s="76" t="s">
        <v>261</v>
      </c>
      <c r="E6" s="66" t="s">
        <v>263</v>
      </c>
      <c r="F6" s="66" t="s">
        <v>264</v>
      </c>
      <c r="G6" s="66" t="s">
        <v>263</v>
      </c>
      <c r="H6" s="66" t="s">
        <v>264</v>
      </c>
      <c r="I6" s="66" t="s">
        <v>263</v>
      </c>
      <c r="J6" s="66" t="s">
        <v>264</v>
      </c>
      <c r="K6" s="66" t="s">
        <v>263</v>
      </c>
      <c r="L6" s="66" t="s">
        <v>264</v>
      </c>
      <c r="M6" s="66" t="s">
        <v>263</v>
      </c>
      <c r="N6" s="66" t="s">
        <v>264</v>
      </c>
      <c r="O6" s="66" t="s">
        <v>263</v>
      </c>
      <c r="P6" s="66" t="s">
        <v>264</v>
      </c>
      <c r="Q6" s="66" t="s">
        <v>263</v>
      </c>
      <c r="R6" s="66" t="s">
        <v>264</v>
      </c>
      <c r="S6" s="66" t="s">
        <v>263</v>
      </c>
      <c r="T6" s="66" t="s">
        <v>264</v>
      </c>
      <c r="U6" s="66" t="s">
        <v>263</v>
      </c>
      <c r="V6" s="66" t="s">
        <v>264</v>
      </c>
      <c r="W6" s="66" t="s">
        <v>263</v>
      </c>
      <c r="X6" s="66" t="s">
        <v>264</v>
      </c>
      <c r="Y6" s="66" t="s">
        <v>263</v>
      </c>
      <c r="Z6" s="66" t="s">
        <v>264</v>
      </c>
      <c r="AA6" s="66" t="s">
        <v>263</v>
      </c>
      <c r="AB6" s="66" t="s">
        <v>264</v>
      </c>
      <c r="AC6" s="66" t="s">
        <v>263</v>
      </c>
      <c r="AD6" s="66" t="s">
        <v>264</v>
      </c>
    </row>
    <row r="7" spans="2:30" x14ac:dyDescent="0.3">
      <c r="B7" s="72">
        <v>1</v>
      </c>
      <c r="C7" s="11" t="s">
        <v>279</v>
      </c>
      <c r="D7" s="30">
        <v>0.68</v>
      </c>
      <c r="E7" s="31">
        <v>800000</v>
      </c>
      <c r="F7" s="67">
        <f>E7+(E7*$D7)</f>
        <v>1344000</v>
      </c>
      <c r="G7" s="31"/>
      <c r="H7" s="67">
        <f>G7+(G7*$D7)</f>
        <v>0</v>
      </c>
      <c r="I7" s="31"/>
      <c r="J7" s="67">
        <f>I7+(I7*$D7)</f>
        <v>0</v>
      </c>
      <c r="K7" s="31"/>
      <c r="L7" s="67">
        <f>K7+(K7*$D7)</f>
        <v>0</v>
      </c>
      <c r="M7" s="31"/>
      <c r="N7" s="67">
        <f>M7+(M7*$D7)</f>
        <v>0</v>
      </c>
      <c r="O7" s="31"/>
      <c r="P7" s="67">
        <f>O7+(O7*$D7)</f>
        <v>0</v>
      </c>
      <c r="Q7" s="31"/>
      <c r="R7" s="67">
        <f>Q7+(Q7*$D7)</f>
        <v>0</v>
      </c>
      <c r="S7" s="31"/>
      <c r="T7" s="67">
        <f>S7+(S7*$D7)</f>
        <v>0</v>
      </c>
      <c r="U7" s="31"/>
      <c r="V7" s="67">
        <f>U7+(U7*$D7)</f>
        <v>0</v>
      </c>
      <c r="W7" s="31"/>
      <c r="X7" s="67">
        <f>W7+(W7*$D7)</f>
        <v>0</v>
      </c>
      <c r="Y7" s="31"/>
      <c r="Z7" s="67">
        <f>Y7+(Y7*$D7)</f>
        <v>0</v>
      </c>
      <c r="AA7" s="31"/>
      <c r="AB7" s="67">
        <f>AA7+(AA7*$D7)</f>
        <v>0</v>
      </c>
      <c r="AC7" s="71">
        <f>E7+G7+I7+K7+M7+O7+Q7+S7+U7+W7+Y7+AA7</f>
        <v>800000</v>
      </c>
      <c r="AD7" s="71">
        <f>F7+H7+J7+L7+N7+P7+R7+T7+V7+X7+Z7+AB7</f>
        <v>1344000</v>
      </c>
    </row>
    <row r="8" spans="2:30" x14ac:dyDescent="0.3">
      <c r="B8" s="72">
        <v>2</v>
      </c>
      <c r="C8" s="26"/>
      <c r="D8" s="30">
        <v>0.68</v>
      </c>
      <c r="E8" s="31"/>
      <c r="F8" s="67">
        <f t="shared" ref="F8:H26" si="0">E8+(E8*$D8)</f>
        <v>0</v>
      </c>
      <c r="G8" s="31"/>
      <c r="H8" s="67">
        <f t="shared" si="0"/>
        <v>0</v>
      </c>
      <c r="I8" s="31"/>
      <c r="J8" s="67">
        <f t="shared" ref="J8" si="1">I8+(I8*$D8)</f>
        <v>0</v>
      </c>
      <c r="K8" s="31"/>
      <c r="L8" s="67">
        <f t="shared" ref="L8" si="2">K8+(K8*$D8)</f>
        <v>0</v>
      </c>
      <c r="M8" s="31"/>
      <c r="N8" s="67">
        <f t="shared" ref="N8" si="3">M8+(M8*$D8)</f>
        <v>0</v>
      </c>
      <c r="O8" s="31"/>
      <c r="P8" s="67">
        <f t="shared" ref="P8" si="4">O8+(O8*$D8)</f>
        <v>0</v>
      </c>
      <c r="Q8" s="31"/>
      <c r="R8" s="67">
        <f t="shared" ref="R8" si="5">Q8+(Q8*$D8)</f>
        <v>0</v>
      </c>
      <c r="S8" s="31"/>
      <c r="T8" s="67">
        <f t="shared" ref="T8" si="6">S8+(S8*$D8)</f>
        <v>0</v>
      </c>
      <c r="U8" s="31"/>
      <c r="V8" s="67">
        <f t="shared" ref="V8" si="7">U8+(U8*$D8)</f>
        <v>0</v>
      </c>
      <c r="W8" s="31"/>
      <c r="X8" s="67">
        <f t="shared" ref="X8" si="8">W8+(W8*$D8)</f>
        <v>0</v>
      </c>
      <c r="Y8" s="31"/>
      <c r="Z8" s="67">
        <f t="shared" ref="Z8" si="9">Y8+(Y8*$D8)</f>
        <v>0</v>
      </c>
      <c r="AA8" s="31"/>
      <c r="AB8" s="67">
        <f t="shared" ref="AB8" si="10">AA8+(AA8*$D8)</f>
        <v>0</v>
      </c>
      <c r="AC8" s="71">
        <f t="shared" ref="AC8:AC26" si="11">E8+G8+I8+K8+M8+O8+Q8+S8+U8+W8+Y8+AA8</f>
        <v>0</v>
      </c>
      <c r="AD8" s="71">
        <f t="shared" ref="AD8:AD26" si="12">F8+H8+J8+L8+N8+P8+R8+T8+V8+X8+Z8+AB8</f>
        <v>0</v>
      </c>
    </row>
    <row r="9" spans="2:30" x14ac:dyDescent="0.3">
      <c r="B9" s="72">
        <v>3</v>
      </c>
      <c r="C9" s="26"/>
      <c r="D9" s="30">
        <v>0.68</v>
      </c>
      <c r="E9" s="31"/>
      <c r="F9" s="67">
        <f t="shared" si="0"/>
        <v>0</v>
      </c>
      <c r="G9" s="31"/>
      <c r="H9" s="67">
        <f t="shared" si="0"/>
        <v>0</v>
      </c>
      <c r="I9" s="31"/>
      <c r="J9" s="67">
        <f t="shared" ref="J9" si="13">I9+(I9*$D9)</f>
        <v>0</v>
      </c>
      <c r="K9" s="31"/>
      <c r="L9" s="67">
        <f t="shared" ref="L9" si="14">K9+(K9*$D9)</f>
        <v>0</v>
      </c>
      <c r="M9" s="31"/>
      <c r="N9" s="67">
        <f t="shared" ref="N9" si="15">M9+(M9*$D9)</f>
        <v>0</v>
      </c>
      <c r="O9" s="31"/>
      <c r="P9" s="67">
        <f t="shared" ref="P9" si="16">O9+(O9*$D9)</f>
        <v>0</v>
      </c>
      <c r="Q9" s="31"/>
      <c r="R9" s="67">
        <f t="shared" ref="R9" si="17">Q9+(Q9*$D9)</f>
        <v>0</v>
      </c>
      <c r="S9" s="31"/>
      <c r="T9" s="67">
        <f t="shared" ref="T9" si="18">S9+(S9*$D9)</f>
        <v>0</v>
      </c>
      <c r="U9" s="31"/>
      <c r="V9" s="67">
        <f t="shared" ref="V9" si="19">U9+(U9*$D9)</f>
        <v>0</v>
      </c>
      <c r="W9" s="31"/>
      <c r="X9" s="67">
        <f t="shared" ref="X9" si="20">W9+(W9*$D9)</f>
        <v>0</v>
      </c>
      <c r="Y9" s="31"/>
      <c r="Z9" s="67">
        <f t="shared" ref="Z9" si="21">Y9+(Y9*$D9)</f>
        <v>0</v>
      </c>
      <c r="AA9" s="31"/>
      <c r="AB9" s="67">
        <f t="shared" ref="AB9" si="22">AA9+(AA9*$D9)</f>
        <v>0</v>
      </c>
      <c r="AC9" s="71">
        <f t="shared" si="11"/>
        <v>0</v>
      </c>
      <c r="AD9" s="71">
        <f t="shared" si="12"/>
        <v>0</v>
      </c>
    </row>
    <row r="10" spans="2:30" x14ac:dyDescent="0.3">
      <c r="B10" s="72">
        <v>4</v>
      </c>
      <c r="C10" s="26"/>
      <c r="D10" s="30">
        <v>0.68</v>
      </c>
      <c r="E10" s="31"/>
      <c r="F10" s="67">
        <f t="shared" si="0"/>
        <v>0</v>
      </c>
      <c r="G10" s="31"/>
      <c r="H10" s="67">
        <f t="shared" si="0"/>
        <v>0</v>
      </c>
      <c r="I10" s="31"/>
      <c r="J10" s="67">
        <f t="shared" ref="J10" si="23">I10+(I10*$D10)</f>
        <v>0</v>
      </c>
      <c r="K10" s="31"/>
      <c r="L10" s="67">
        <f t="shared" ref="L10" si="24">K10+(K10*$D10)</f>
        <v>0</v>
      </c>
      <c r="M10" s="31"/>
      <c r="N10" s="67">
        <f t="shared" ref="N10" si="25">M10+(M10*$D10)</f>
        <v>0</v>
      </c>
      <c r="O10" s="31"/>
      <c r="P10" s="67">
        <f t="shared" ref="P10" si="26">O10+(O10*$D10)</f>
        <v>0</v>
      </c>
      <c r="Q10" s="31"/>
      <c r="R10" s="67">
        <f t="shared" ref="R10" si="27">Q10+(Q10*$D10)</f>
        <v>0</v>
      </c>
      <c r="S10" s="31"/>
      <c r="T10" s="67">
        <f t="shared" ref="T10" si="28">S10+(S10*$D10)</f>
        <v>0</v>
      </c>
      <c r="U10" s="31"/>
      <c r="V10" s="67">
        <f t="shared" ref="V10" si="29">U10+(U10*$D10)</f>
        <v>0</v>
      </c>
      <c r="W10" s="31"/>
      <c r="X10" s="67">
        <f t="shared" ref="X10" si="30">W10+(W10*$D10)</f>
        <v>0</v>
      </c>
      <c r="Y10" s="31"/>
      <c r="Z10" s="67">
        <f t="shared" ref="Z10" si="31">Y10+(Y10*$D10)</f>
        <v>0</v>
      </c>
      <c r="AA10" s="31"/>
      <c r="AB10" s="67">
        <f t="shared" ref="AB10" si="32">AA10+(AA10*$D10)</f>
        <v>0</v>
      </c>
      <c r="AC10" s="71">
        <f t="shared" si="11"/>
        <v>0</v>
      </c>
      <c r="AD10" s="71">
        <f t="shared" si="12"/>
        <v>0</v>
      </c>
    </row>
    <row r="11" spans="2:30" x14ac:dyDescent="0.3">
      <c r="B11" s="72">
        <v>5</v>
      </c>
      <c r="C11" s="26"/>
      <c r="D11" s="30">
        <v>0.68</v>
      </c>
      <c r="E11" s="31"/>
      <c r="F11" s="67">
        <f t="shared" si="0"/>
        <v>0</v>
      </c>
      <c r="G11" s="31"/>
      <c r="H11" s="67">
        <f t="shared" si="0"/>
        <v>0</v>
      </c>
      <c r="I11" s="31"/>
      <c r="J11" s="67">
        <f t="shared" ref="J11" si="33">I11+(I11*$D11)</f>
        <v>0</v>
      </c>
      <c r="K11" s="31"/>
      <c r="L11" s="67">
        <f t="shared" ref="L11" si="34">K11+(K11*$D11)</f>
        <v>0</v>
      </c>
      <c r="M11" s="31"/>
      <c r="N11" s="67">
        <f t="shared" ref="N11" si="35">M11+(M11*$D11)</f>
        <v>0</v>
      </c>
      <c r="O11" s="31"/>
      <c r="P11" s="67">
        <f t="shared" ref="P11" si="36">O11+(O11*$D11)</f>
        <v>0</v>
      </c>
      <c r="Q11" s="31"/>
      <c r="R11" s="67">
        <f t="shared" ref="R11" si="37">Q11+(Q11*$D11)</f>
        <v>0</v>
      </c>
      <c r="S11" s="31"/>
      <c r="T11" s="67">
        <f t="shared" ref="T11" si="38">S11+(S11*$D11)</f>
        <v>0</v>
      </c>
      <c r="U11" s="31"/>
      <c r="V11" s="67">
        <f t="shared" ref="V11" si="39">U11+(U11*$D11)</f>
        <v>0</v>
      </c>
      <c r="W11" s="31"/>
      <c r="X11" s="67">
        <f t="shared" ref="X11" si="40">W11+(W11*$D11)</f>
        <v>0</v>
      </c>
      <c r="Y11" s="31"/>
      <c r="Z11" s="67">
        <f t="shared" ref="Z11" si="41">Y11+(Y11*$D11)</f>
        <v>0</v>
      </c>
      <c r="AA11" s="31"/>
      <c r="AB11" s="67">
        <f t="shared" ref="AB11" si="42">AA11+(AA11*$D11)</f>
        <v>0</v>
      </c>
      <c r="AC11" s="71">
        <f t="shared" si="11"/>
        <v>0</v>
      </c>
      <c r="AD11" s="71">
        <f t="shared" si="12"/>
        <v>0</v>
      </c>
    </row>
    <row r="12" spans="2:30" x14ac:dyDescent="0.3">
      <c r="B12" s="72">
        <v>6</v>
      </c>
      <c r="C12" s="26"/>
      <c r="D12" s="30">
        <v>0.68</v>
      </c>
      <c r="E12" s="31"/>
      <c r="F12" s="67">
        <f t="shared" si="0"/>
        <v>0</v>
      </c>
      <c r="G12" s="31"/>
      <c r="H12" s="67">
        <f t="shared" si="0"/>
        <v>0</v>
      </c>
      <c r="I12" s="31"/>
      <c r="J12" s="67">
        <f t="shared" ref="J12" si="43">I12+(I12*$D12)</f>
        <v>0</v>
      </c>
      <c r="K12" s="31"/>
      <c r="L12" s="67">
        <f t="shared" ref="L12" si="44">K12+(K12*$D12)</f>
        <v>0</v>
      </c>
      <c r="M12" s="31"/>
      <c r="N12" s="67">
        <f t="shared" ref="N12" si="45">M12+(M12*$D12)</f>
        <v>0</v>
      </c>
      <c r="O12" s="31"/>
      <c r="P12" s="67">
        <f t="shared" ref="P12" si="46">O12+(O12*$D12)</f>
        <v>0</v>
      </c>
      <c r="Q12" s="31"/>
      <c r="R12" s="67">
        <f t="shared" ref="R12" si="47">Q12+(Q12*$D12)</f>
        <v>0</v>
      </c>
      <c r="S12" s="31"/>
      <c r="T12" s="67">
        <f t="shared" ref="T12" si="48">S12+(S12*$D12)</f>
        <v>0</v>
      </c>
      <c r="U12" s="31"/>
      <c r="V12" s="67">
        <f t="shared" ref="V12" si="49">U12+(U12*$D12)</f>
        <v>0</v>
      </c>
      <c r="W12" s="31"/>
      <c r="X12" s="67">
        <f t="shared" ref="X12" si="50">W12+(W12*$D12)</f>
        <v>0</v>
      </c>
      <c r="Y12" s="31"/>
      <c r="Z12" s="67">
        <f t="shared" ref="Z12" si="51">Y12+(Y12*$D12)</f>
        <v>0</v>
      </c>
      <c r="AA12" s="31"/>
      <c r="AB12" s="67">
        <f t="shared" ref="AB12" si="52">AA12+(AA12*$D12)</f>
        <v>0</v>
      </c>
      <c r="AC12" s="71">
        <f t="shared" si="11"/>
        <v>0</v>
      </c>
      <c r="AD12" s="71">
        <f t="shared" si="12"/>
        <v>0</v>
      </c>
    </row>
    <row r="13" spans="2:30" x14ac:dyDescent="0.3">
      <c r="B13" s="72">
        <v>7</v>
      </c>
      <c r="C13" s="26"/>
      <c r="D13" s="30">
        <v>0.68</v>
      </c>
      <c r="E13" s="31"/>
      <c r="F13" s="67">
        <f t="shared" si="0"/>
        <v>0</v>
      </c>
      <c r="G13" s="31"/>
      <c r="H13" s="67">
        <f t="shared" si="0"/>
        <v>0</v>
      </c>
      <c r="I13" s="31"/>
      <c r="J13" s="67">
        <f t="shared" ref="J13" si="53">I13+(I13*$D13)</f>
        <v>0</v>
      </c>
      <c r="K13" s="31"/>
      <c r="L13" s="67">
        <f t="shared" ref="L13" si="54">K13+(K13*$D13)</f>
        <v>0</v>
      </c>
      <c r="M13" s="31"/>
      <c r="N13" s="67">
        <f t="shared" ref="N13" si="55">M13+(M13*$D13)</f>
        <v>0</v>
      </c>
      <c r="O13" s="31"/>
      <c r="P13" s="67">
        <f t="shared" ref="P13" si="56">O13+(O13*$D13)</f>
        <v>0</v>
      </c>
      <c r="Q13" s="31"/>
      <c r="R13" s="67">
        <f t="shared" ref="R13" si="57">Q13+(Q13*$D13)</f>
        <v>0</v>
      </c>
      <c r="S13" s="31"/>
      <c r="T13" s="67">
        <f t="shared" ref="T13" si="58">S13+(S13*$D13)</f>
        <v>0</v>
      </c>
      <c r="U13" s="31"/>
      <c r="V13" s="67">
        <f t="shared" ref="V13" si="59">U13+(U13*$D13)</f>
        <v>0</v>
      </c>
      <c r="W13" s="31"/>
      <c r="X13" s="67">
        <f t="shared" ref="X13" si="60">W13+(W13*$D13)</f>
        <v>0</v>
      </c>
      <c r="Y13" s="31"/>
      <c r="Z13" s="67">
        <f t="shared" ref="Z13" si="61">Y13+(Y13*$D13)</f>
        <v>0</v>
      </c>
      <c r="AA13" s="31"/>
      <c r="AB13" s="67">
        <f t="shared" ref="AB13" si="62">AA13+(AA13*$D13)</f>
        <v>0</v>
      </c>
      <c r="AC13" s="71">
        <f t="shared" si="11"/>
        <v>0</v>
      </c>
      <c r="AD13" s="71">
        <f t="shared" si="12"/>
        <v>0</v>
      </c>
    </row>
    <row r="14" spans="2:30" x14ac:dyDescent="0.3">
      <c r="B14" s="72">
        <v>8</v>
      </c>
      <c r="C14" s="26"/>
      <c r="D14" s="30">
        <v>0.68</v>
      </c>
      <c r="E14" s="31"/>
      <c r="F14" s="67">
        <f t="shared" si="0"/>
        <v>0</v>
      </c>
      <c r="G14" s="31"/>
      <c r="H14" s="67">
        <f t="shared" si="0"/>
        <v>0</v>
      </c>
      <c r="I14" s="31"/>
      <c r="J14" s="67">
        <f t="shared" ref="J14" si="63">I14+(I14*$D14)</f>
        <v>0</v>
      </c>
      <c r="K14" s="31"/>
      <c r="L14" s="67">
        <f t="shared" ref="L14" si="64">K14+(K14*$D14)</f>
        <v>0</v>
      </c>
      <c r="M14" s="31"/>
      <c r="N14" s="67">
        <f t="shared" ref="N14" si="65">M14+(M14*$D14)</f>
        <v>0</v>
      </c>
      <c r="O14" s="31"/>
      <c r="P14" s="67">
        <f t="shared" ref="P14" si="66">O14+(O14*$D14)</f>
        <v>0</v>
      </c>
      <c r="Q14" s="31"/>
      <c r="R14" s="67">
        <f t="shared" ref="R14" si="67">Q14+(Q14*$D14)</f>
        <v>0</v>
      </c>
      <c r="S14" s="31"/>
      <c r="T14" s="67">
        <f t="shared" ref="T14" si="68">S14+(S14*$D14)</f>
        <v>0</v>
      </c>
      <c r="U14" s="31"/>
      <c r="V14" s="67">
        <f t="shared" ref="V14" si="69">U14+(U14*$D14)</f>
        <v>0</v>
      </c>
      <c r="W14" s="31"/>
      <c r="X14" s="67">
        <f t="shared" ref="X14" si="70">W14+(W14*$D14)</f>
        <v>0</v>
      </c>
      <c r="Y14" s="31"/>
      <c r="Z14" s="67">
        <f t="shared" ref="Z14" si="71">Y14+(Y14*$D14)</f>
        <v>0</v>
      </c>
      <c r="AA14" s="31"/>
      <c r="AB14" s="67">
        <f t="shared" ref="AB14" si="72">AA14+(AA14*$D14)</f>
        <v>0</v>
      </c>
      <c r="AC14" s="71">
        <f t="shared" si="11"/>
        <v>0</v>
      </c>
      <c r="AD14" s="71">
        <f t="shared" si="12"/>
        <v>0</v>
      </c>
    </row>
    <row r="15" spans="2:30" x14ac:dyDescent="0.3">
      <c r="B15" s="72">
        <v>9</v>
      </c>
      <c r="C15" s="26"/>
      <c r="D15" s="30">
        <v>0.68</v>
      </c>
      <c r="E15" s="31"/>
      <c r="F15" s="67">
        <f t="shared" si="0"/>
        <v>0</v>
      </c>
      <c r="G15" s="31"/>
      <c r="H15" s="67">
        <f t="shared" si="0"/>
        <v>0</v>
      </c>
      <c r="I15" s="31"/>
      <c r="J15" s="67">
        <f t="shared" ref="J15" si="73">I15+(I15*$D15)</f>
        <v>0</v>
      </c>
      <c r="K15" s="31"/>
      <c r="L15" s="67">
        <f t="shared" ref="L15" si="74">K15+(K15*$D15)</f>
        <v>0</v>
      </c>
      <c r="M15" s="31"/>
      <c r="N15" s="67">
        <f t="shared" ref="N15" si="75">M15+(M15*$D15)</f>
        <v>0</v>
      </c>
      <c r="O15" s="31"/>
      <c r="P15" s="67">
        <f t="shared" ref="P15" si="76">O15+(O15*$D15)</f>
        <v>0</v>
      </c>
      <c r="Q15" s="31"/>
      <c r="R15" s="67">
        <f t="shared" ref="R15" si="77">Q15+(Q15*$D15)</f>
        <v>0</v>
      </c>
      <c r="S15" s="31"/>
      <c r="T15" s="67">
        <f t="shared" ref="T15" si="78">S15+(S15*$D15)</f>
        <v>0</v>
      </c>
      <c r="U15" s="31"/>
      <c r="V15" s="67">
        <f t="shared" ref="V15" si="79">U15+(U15*$D15)</f>
        <v>0</v>
      </c>
      <c r="W15" s="31"/>
      <c r="X15" s="67">
        <f t="shared" ref="X15" si="80">W15+(W15*$D15)</f>
        <v>0</v>
      </c>
      <c r="Y15" s="31"/>
      <c r="Z15" s="67">
        <f t="shared" ref="Z15" si="81">Y15+(Y15*$D15)</f>
        <v>0</v>
      </c>
      <c r="AA15" s="31"/>
      <c r="AB15" s="67">
        <f t="shared" ref="AB15" si="82">AA15+(AA15*$D15)</f>
        <v>0</v>
      </c>
      <c r="AC15" s="71">
        <f t="shared" si="11"/>
        <v>0</v>
      </c>
      <c r="AD15" s="71">
        <f t="shared" si="12"/>
        <v>0</v>
      </c>
    </row>
    <row r="16" spans="2:30" x14ac:dyDescent="0.3">
      <c r="B16" s="72">
        <v>10</v>
      </c>
      <c r="C16" s="26"/>
      <c r="D16" s="30">
        <v>0.68</v>
      </c>
      <c r="E16" s="31"/>
      <c r="F16" s="67">
        <f t="shared" si="0"/>
        <v>0</v>
      </c>
      <c r="G16" s="31"/>
      <c r="H16" s="67">
        <f t="shared" si="0"/>
        <v>0</v>
      </c>
      <c r="I16" s="31"/>
      <c r="J16" s="67">
        <f t="shared" ref="J16" si="83">I16+(I16*$D16)</f>
        <v>0</v>
      </c>
      <c r="K16" s="31"/>
      <c r="L16" s="67">
        <f t="shared" ref="L16" si="84">K16+(K16*$D16)</f>
        <v>0</v>
      </c>
      <c r="M16" s="31"/>
      <c r="N16" s="67">
        <f t="shared" ref="N16" si="85">M16+(M16*$D16)</f>
        <v>0</v>
      </c>
      <c r="O16" s="31"/>
      <c r="P16" s="67">
        <f t="shared" ref="P16" si="86">O16+(O16*$D16)</f>
        <v>0</v>
      </c>
      <c r="Q16" s="31"/>
      <c r="R16" s="67">
        <f t="shared" ref="R16" si="87">Q16+(Q16*$D16)</f>
        <v>0</v>
      </c>
      <c r="S16" s="31"/>
      <c r="T16" s="67">
        <f t="shared" ref="T16" si="88">S16+(S16*$D16)</f>
        <v>0</v>
      </c>
      <c r="U16" s="31"/>
      <c r="V16" s="67">
        <f t="shared" ref="V16" si="89">U16+(U16*$D16)</f>
        <v>0</v>
      </c>
      <c r="W16" s="31"/>
      <c r="X16" s="67">
        <f t="shared" ref="X16" si="90">W16+(W16*$D16)</f>
        <v>0</v>
      </c>
      <c r="Y16" s="31"/>
      <c r="Z16" s="67">
        <f t="shared" ref="Z16" si="91">Y16+(Y16*$D16)</f>
        <v>0</v>
      </c>
      <c r="AA16" s="31"/>
      <c r="AB16" s="67">
        <f t="shared" ref="AB16" si="92">AA16+(AA16*$D16)</f>
        <v>0</v>
      </c>
      <c r="AC16" s="71">
        <f t="shared" si="11"/>
        <v>0</v>
      </c>
      <c r="AD16" s="71">
        <f t="shared" si="12"/>
        <v>0</v>
      </c>
    </row>
    <row r="17" spans="2:30" x14ac:dyDescent="0.3">
      <c r="B17" s="72">
        <v>11</v>
      </c>
      <c r="C17" s="26"/>
      <c r="D17" s="30">
        <v>0.68</v>
      </c>
      <c r="E17" s="31"/>
      <c r="F17" s="67">
        <f t="shared" si="0"/>
        <v>0</v>
      </c>
      <c r="G17" s="31"/>
      <c r="H17" s="67">
        <f t="shared" si="0"/>
        <v>0</v>
      </c>
      <c r="I17" s="31"/>
      <c r="J17" s="67">
        <f t="shared" ref="J17" si="93">I17+(I17*$D17)</f>
        <v>0</v>
      </c>
      <c r="K17" s="31"/>
      <c r="L17" s="67">
        <f t="shared" ref="L17" si="94">K17+(K17*$D17)</f>
        <v>0</v>
      </c>
      <c r="M17" s="31"/>
      <c r="N17" s="67">
        <f t="shared" ref="N17" si="95">M17+(M17*$D17)</f>
        <v>0</v>
      </c>
      <c r="O17" s="31"/>
      <c r="P17" s="67">
        <f t="shared" ref="P17" si="96">O17+(O17*$D17)</f>
        <v>0</v>
      </c>
      <c r="Q17" s="31"/>
      <c r="R17" s="67">
        <f t="shared" ref="R17" si="97">Q17+(Q17*$D17)</f>
        <v>0</v>
      </c>
      <c r="S17" s="31"/>
      <c r="T17" s="67">
        <f t="shared" ref="T17" si="98">S17+(S17*$D17)</f>
        <v>0</v>
      </c>
      <c r="U17" s="31"/>
      <c r="V17" s="67">
        <f t="shared" ref="V17" si="99">U17+(U17*$D17)</f>
        <v>0</v>
      </c>
      <c r="W17" s="31"/>
      <c r="X17" s="67">
        <f t="shared" ref="X17" si="100">W17+(W17*$D17)</f>
        <v>0</v>
      </c>
      <c r="Y17" s="31"/>
      <c r="Z17" s="67">
        <f t="shared" ref="Z17" si="101">Y17+(Y17*$D17)</f>
        <v>0</v>
      </c>
      <c r="AA17" s="31"/>
      <c r="AB17" s="67">
        <f t="shared" ref="AB17" si="102">AA17+(AA17*$D17)</f>
        <v>0</v>
      </c>
      <c r="AC17" s="71">
        <f t="shared" si="11"/>
        <v>0</v>
      </c>
      <c r="AD17" s="71">
        <f t="shared" si="12"/>
        <v>0</v>
      </c>
    </row>
    <row r="18" spans="2:30" x14ac:dyDescent="0.3">
      <c r="B18" s="72">
        <v>12</v>
      </c>
      <c r="C18" s="26"/>
      <c r="D18" s="30">
        <v>0.68</v>
      </c>
      <c r="E18" s="31"/>
      <c r="F18" s="67">
        <f t="shared" si="0"/>
        <v>0</v>
      </c>
      <c r="G18" s="31"/>
      <c r="H18" s="67">
        <f t="shared" si="0"/>
        <v>0</v>
      </c>
      <c r="I18" s="31"/>
      <c r="J18" s="67">
        <f t="shared" ref="J18" si="103">I18+(I18*$D18)</f>
        <v>0</v>
      </c>
      <c r="K18" s="31"/>
      <c r="L18" s="67">
        <f t="shared" ref="L18" si="104">K18+(K18*$D18)</f>
        <v>0</v>
      </c>
      <c r="M18" s="31"/>
      <c r="N18" s="67">
        <f t="shared" ref="N18" si="105">M18+(M18*$D18)</f>
        <v>0</v>
      </c>
      <c r="O18" s="31"/>
      <c r="P18" s="67">
        <f t="shared" ref="P18" si="106">O18+(O18*$D18)</f>
        <v>0</v>
      </c>
      <c r="Q18" s="31"/>
      <c r="R18" s="67">
        <f t="shared" ref="R18" si="107">Q18+(Q18*$D18)</f>
        <v>0</v>
      </c>
      <c r="S18" s="31"/>
      <c r="T18" s="67">
        <f t="shared" ref="T18" si="108">S18+(S18*$D18)</f>
        <v>0</v>
      </c>
      <c r="U18" s="31"/>
      <c r="V18" s="67">
        <f t="shared" ref="V18" si="109">U18+(U18*$D18)</f>
        <v>0</v>
      </c>
      <c r="W18" s="31"/>
      <c r="X18" s="67">
        <f t="shared" ref="X18" si="110">W18+(W18*$D18)</f>
        <v>0</v>
      </c>
      <c r="Y18" s="31"/>
      <c r="Z18" s="67">
        <f t="shared" ref="Z18" si="111">Y18+(Y18*$D18)</f>
        <v>0</v>
      </c>
      <c r="AA18" s="31"/>
      <c r="AB18" s="67">
        <f t="shared" ref="AB18" si="112">AA18+(AA18*$D18)</f>
        <v>0</v>
      </c>
      <c r="AC18" s="71">
        <f t="shared" si="11"/>
        <v>0</v>
      </c>
      <c r="AD18" s="71">
        <f t="shared" si="12"/>
        <v>0</v>
      </c>
    </row>
    <row r="19" spans="2:30" x14ac:dyDescent="0.3">
      <c r="B19" s="72">
        <v>13</v>
      </c>
      <c r="C19" s="26"/>
      <c r="D19" s="30">
        <v>0.68</v>
      </c>
      <c r="E19" s="31"/>
      <c r="F19" s="67">
        <f t="shared" si="0"/>
        <v>0</v>
      </c>
      <c r="G19" s="31"/>
      <c r="H19" s="67">
        <f t="shared" si="0"/>
        <v>0</v>
      </c>
      <c r="I19" s="31"/>
      <c r="J19" s="67">
        <f t="shared" ref="J19" si="113">I19+(I19*$D19)</f>
        <v>0</v>
      </c>
      <c r="K19" s="31"/>
      <c r="L19" s="67">
        <f t="shared" ref="L19" si="114">K19+(K19*$D19)</f>
        <v>0</v>
      </c>
      <c r="M19" s="31"/>
      <c r="N19" s="67">
        <f t="shared" ref="N19" si="115">M19+(M19*$D19)</f>
        <v>0</v>
      </c>
      <c r="O19" s="31"/>
      <c r="P19" s="67">
        <f t="shared" ref="P19" si="116">O19+(O19*$D19)</f>
        <v>0</v>
      </c>
      <c r="Q19" s="31"/>
      <c r="R19" s="67">
        <f t="shared" ref="R19" si="117">Q19+(Q19*$D19)</f>
        <v>0</v>
      </c>
      <c r="S19" s="31"/>
      <c r="T19" s="67">
        <f t="shared" ref="T19" si="118">S19+(S19*$D19)</f>
        <v>0</v>
      </c>
      <c r="U19" s="31"/>
      <c r="V19" s="67">
        <f t="shared" ref="V19" si="119">U19+(U19*$D19)</f>
        <v>0</v>
      </c>
      <c r="W19" s="31"/>
      <c r="X19" s="67">
        <f t="shared" ref="X19" si="120">W19+(W19*$D19)</f>
        <v>0</v>
      </c>
      <c r="Y19" s="31"/>
      <c r="Z19" s="67">
        <f t="shared" ref="Z19" si="121">Y19+(Y19*$D19)</f>
        <v>0</v>
      </c>
      <c r="AA19" s="31"/>
      <c r="AB19" s="67">
        <f t="shared" ref="AB19" si="122">AA19+(AA19*$D19)</f>
        <v>0</v>
      </c>
      <c r="AC19" s="71">
        <f t="shared" si="11"/>
        <v>0</v>
      </c>
      <c r="AD19" s="71">
        <f t="shared" si="12"/>
        <v>0</v>
      </c>
    </row>
    <row r="20" spans="2:30" x14ac:dyDescent="0.3">
      <c r="B20" s="72">
        <v>14</v>
      </c>
      <c r="C20" s="26"/>
      <c r="D20" s="30">
        <v>0.68</v>
      </c>
      <c r="E20" s="31"/>
      <c r="F20" s="67">
        <f t="shared" si="0"/>
        <v>0</v>
      </c>
      <c r="G20" s="31"/>
      <c r="H20" s="67">
        <f t="shared" si="0"/>
        <v>0</v>
      </c>
      <c r="I20" s="31"/>
      <c r="J20" s="67">
        <f t="shared" ref="J20" si="123">I20+(I20*$D20)</f>
        <v>0</v>
      </c>
      <c r="K20" s="31"/>
      <c r="L20" s="67">
        <f t="shared" ref="L20" si="124">K20+(K20*$D20)</f>
        <v>0</v>
      </c>
      <c r="M20" s="31"/>
      <c r="N20" s="67">
        <f t="shared" ref="N20" si="125">M20+(M20*$D20)</f>
        <v>0</v>
      </c>
      <c r="O20" s="31"/>
      <c r="P20" s="67">
        <f t="shared" ref="P20" si="126">O20+(O20*$D20)</f>
        <v>0</v>
      </c>
      <c r="Q20" s="31"/>
      <c r="R20" s="67">
        <f t="shared" ref="R20" si="127">Q20+(Q20*$D20)</f>
        <v>0</v>
      </c>
      <c r="S20" s="31"/>
      <c r="T20" s="67">
        <f t="shared" ref="T20" si="128">S20+(S20*$D20)</f>
        <v>0</v>
      </c>
      <c r="U20" s="31"/>
      <c r="V20" s="67">
        <f t="shared" ref="V20" si="129">U20+(U20*$D20)</f>
        <v>0</v>
      </c>
      <c r="W20" s="31"/>
      <c r="X20" s="67">
        <f t="shared" ref="X20" si="130">W20+(W20*$D20)</f>
        <v>0</v>
      </c>
      <c r="Y20" s="31"/>
      <c r="Z20" s="67">
        <f t="shared" ref="Z20" si="131">Y20+(Y20*$D20)</f>
        <v>0</v>
      </c>
      <c r="AA20" s="31"/>
      <c r="AB20" s="67">
        <f t="shared" ref="AB20" si="132">AA20+(AA20*$D20)</f>
        <v>0</v>
      </c>
      <c r="AC20" s="71">
        <f t="shared" si="11"/>
        <v>0</v>
      </c>
      <c r="AD20" s="71">
        <f t="shared" si="12"/>
        <v>0</v>
      </c>
    </row>
    <row r="21" spans="2:30" x14ac:dyDescent="0.3">
      <c r="B21" s="72">
        <v>15</v>
      </c>
      <c r="C21" s="26"/>
      <c r="D21" s="30">
        <v>0.68</v>
      </c>
      <c r="E21" s="31"/>
      <c r="F21" s="67">
        <f t="shared" si="0"/>
        <v>0</v>
      </c>
      <c r="G21" s="31"/>
      <c r="H21" s="67">
        <f t="shared" si="0"/>
        <v>0</v>
      </c>
      <c r="I21" s="31"/>
      <c r="J21" s="67">
        <f t="shared" ref="J21" si="133">I21+(I21*$D21)</f>
        <v>0</v>
      </c>
      <c r="K21" s="31"/>
      <c r="L21" s="67">
        <f t="shared" ref="L21" si="134">K21+(K21*$D21)</f>
        <v>0</v>
      </c>
      <c r="M21" s="31"/>
      <c r="N21" s="67">
        <f t="shared" ref="N21" si="135">M21+(M21*$D21)</f>
        <v>0</v>
      </c>
      <c r="O21" s="31"/>
      <c r="P21" s="67">
        <f t="shared" ref="P21" si="136">O21+(O21*$D21)</f>
        <v>0</v>
      </c>
      <c r="Q21" s="31"/>
      <c r="R21" s="67">
        <f t="shared" ref="R21" si="137">Q21+(Q21*$D21)</f>
        <v>0</v>
      </c>
      <c r="S21" s="31"/>
      <c r="T21" s="67">
        <f t="shared" ref="T21" si="138">S21+(S21*$D21)</f>
        <v>0</v>
      </c>
      <c r="U21" s="31"/>
      <c r="V21" s="67">
        <f t="shared" ref="V21" si="139">U21+(U21*$D21)</f>
        <v>0</v>
      </c>
      <c r="W21" s="31"/>
      <c r="X21" s="67">
        <f t="shared" ref="X21" si="140">W21+(W21*$D21)</f>
        <v>0</v>
      </c>
      <c r="Y21" s="31"/>
      <c r="Z21" s="67">
        <f t="shared" ref="Z21" si="141">Y21+(Y21*$D21)</f>
        <v>0</v>
      </c>
      <c r="AA21" s="31"/>
      <c r="AB21" s="67">
        <f t="shared" ref="AB21" si="142">AA21+(AA21*$D21)</f>
        <v>0</v>
      </c>
      <c r="AC21" s="71">
        <f t="shared" si="11"/>
        <v>0</v>
      </c>
      <c r="AD21" s="71">
        <f t="shared" si="12"/>
        <v>0</v>
      </c>
    </row>
    <row r="22" spans="2:30" x14ac:dyDescent="0.3">
      <c r="B22" s="72">
        <v>16</v>
      </c>
      <c r="C22" s="26"/>
      <c r="D22" s="30">
        <v>0.68</v>
      </c>
      <c r="E22" s="31"/>
      <c r="F22" s="67">
        <f t="shared" si="0"/>
        <v>0</v>
      </c>
      <c r="G22" s="31"/>
      <c r="H22" s="67">
        <f t="shared" si="0"/>
        <v>0</v>
      </c>
      <c r="I22" s="31"/>
      <c r="J22" s="67">
        <f t="shared" ref="J22" si="143">I22+(I22*$D22)</f>
        <v>0</v>
      </c>
      <c r="K22" s="31"/>
      <c r="L22" s="67">
        <f t="shared" ref="L22" si="144">K22+(K22*$D22)</f>
        <v>0</v>
      </c>
      <c r="M22" s="31"/>
      <c r="N22" s="67">
        <f t="shared" ref="N22" si="145">M22+(M22*$D22)</f>
        <v>0</v>
      </c>
      <c r="O22" s="31"/>
      <c r="P22" s="67">
        <f t="shared" ref="P22" si="146">O22+(O22*$D22)</f>
        <v>0</v>
      </c>
      <c r="Q22" s="31"/>
      <c r="R22" s="67">
        <f t="shared" ref="R22" si="147">Q22+(Q22*$D22)</f>
        <v>0</v>
      </c>
      <c r="S22" s="31"/>
      <c r="T22" s="67">
        <f t="shared" ref="T22" si="148">S22+(S22*$D22)</f>
        <v>0</v>
      </c>
      <c r="U22" s="31"/>
      <c r="V22" s="67">
        <f t="shared" ref="V22" si="149">U22+(U22*$D22)</f>
        <v>0</v>
      </c>
      <c r="W22" s="31"/>
      <c r="X22" s="67">
        <f t="shared" ref="X22" si="150">W22+(W22*$D22)</f>
        <v>0</v>
      </c>
      <c r="Y22" s="31"/>
      <c r="Z22" s="67">
        <f t="shared" ref="Z22" si="151">Y22+(Y22*$D22)</f>
        <v>0</v>
      </c>
      <c r="AA22" s="31"/>
      <c r="AB22" s="67">
        <f t="shared" ref="AB22" si="152">AA22+(AA22*$D22)</f>
        <v>0</v>
      </c>
      <c r="AC22" s="71">
        <f t="shared" si="11"/>
        <v>0</v>
      </c>
      <c r="AD22" s="71">
        <f t="shared" si="12"/>
        <v>0</v>
      </c>
    </row>
    <row r="23" spans="2:30" x14ac:dyDescent="0.3">
      <c r="B23" s="72">
        <v>17</v>
      </c>
      <c r="C23" s="26"/>
      <c r="D23" s="30">
        <v>0.68</v>
      </c>
      <c r="E23" s="31"/>
      <c r="F23" s="67">
        <f t="shared" si="0"/>
        <v>0</v>
      </c>
      <c r="G23" s="31"/>
      <c r="H23" s="67">
        <f t="shared" si="0"/>
        <v>0</v>
      </c>
      <c r="I23" s="31"/>
      <c r="J23" s="67">
        <f t="shared" ref="J23" si="153">I23+(I23*$D23)</f>
        <v>0</v>
      </c>
      <c r="K23" s="31"/>
      <c r="L23" s="67">
        <f t="shared" ref="L23" si="154">K23+(K23*$D23)</f>
        <v>0</v>
      </c>
      <c r="M23" s="31"/>
      <c r="N23" s="67">
        <f t="shared" ref="N23" si="155">M23+(M23*$D23)</f>
        <v>0</v>
      </c>
      <c r="O23" s="31"/>
      <c r="P23" s="67">
        <f t="shared" ref="P23" si="156">O23+(O23*$D23)</f>
        <v>0</v>
      </c>
      <c r="Q23" s="31"/>
      <c r="R23" s="67">
        <f t="shared" ref="R23" si="157">Q23+(Q23*$D23)</f>
        <v>0</v>
      </c>
      <c r="S23" s="31"/>
      <c r="T23" s="67">
        <f t="shared" ref="T23" si="158">S23+(S23*$D23)</f>
        <v>0</v>
      </c>
      <c r="U23" s="31"/>
      <c r="V23" s="67">
        <f t="shared" ref="V23" si="159">U23+(U23*$D23)</f>
        <v>0</v>
      </c>
      <c r="W23" s="31"/>
      <c r="X23" s="67">
        <f t="shared" ref="X23" si="160">W23+(W23*$D23)</f>
        <v>0</v>
      </c>
      <c r="Y23" s="31"/>
      <c r="Z23" s="67">
        <f t="shared" ref="Z23" si="161">Y23+(Y23*$D23)</f>
        <v>0</v>
      </c>
      <c r="AA23" s="31"/>
      <c r="AB23" s="67">
        <f t="shared" ref="AB23" si="162">AA23+(AA23*$D23)</f>
        <v>0</v>
      </c>
      <c r="AC23" s="71">
        <f t="shared" si="11"/>
        <v>0</v>
      </c>
      <c r="AD23" s="71">
        <f t="shared" si="12"/>
        <v>0</v>
      </c>
    </row>
    <row r="24" spans="2:30" x14ac:dyDescent="0.3">
      <c r="B24" s="72">
        <v>18</v>
      </c>
      <c r="C24" s="26"/>
      <c r="D24" s="30">
        <v>0.68</v>
      </c>
      <c r="E24" s="31"/>
      <c r="F24" s="67">
        <f t="shared" si="0"/>
        <v>0</v>
      </c>
      <c r="G24" s="31"/>
      <c r="H24" s="67">
        <f t="shared" si="0"/>
        <v>0</v>
      </c>
      <c r="I24" s="31"/>
      <c r="J24" s="67">
        <f t="shared" ref="J24" si="163">I24+(I24*$D24)</f>
        <v>0</v>
      </c>
      <c r="K24" s="31"/>
      <c r="L24" s="67">
        <f t="shared" ref="L24" si="164">K24+(K24*$D24)</f>
        <v>0</v>
      </c>
      <c r="M24" s="31"/>
      <c r="N24" s="67">
        <f t="shared" ref="N24" si="165">M24+(M24*$D24)</f>
        <v>0</v>
      </c>
      <c r="O24" s="31"/>
      <c r="P24" s="67">
        <f t="shared" ref="P24" si="166">O24+(O24*$D24)</f>
        <v>0</v>
      </c>
      <c r="Q24" s="31"/>
      <c r="R24" s="67">
        <f t="shared" ref="R24" si="167">Q24+(Q24*$D24)</f>
        <v>0</v>
      </c>
      <c r="S24" s="31"/>
      <c r="T24" s="67">
        <f t="shared" ref="T24" si="168">S24+(S24*$D24)</f>
        <v>0</v>
      </c>
      <c r="U24" s="31"/>
      <c r="V24" s="67">
        <f t="shared" ref="V24" si="169">U24+(U24*$D24)</f>
        <v>0</v>
      </c>
      <c r="W24" s="31"/>
      <c r="X24" s="67">
        <f t="shared" ref="X24" si="170">W24+(W24*$D24)</f>
        <v>0</v>
      </c>
      <c r="Y24" s="31"/>
      <c r="Z24" s="67">
        <f t="shared" ref="Z24" si="171">Y24+(Y24*$D24)</f>
        <v>0</v>
      </c>
      <c r="AA24" s="31"/>
      <c r="AB24" s="67">
        <f t="shared" ref="AB24" si="172">AA24+(AA24*$D24)</f>
        <v>0</v>
      </c>
      <c r="AC24" s="71">
        <f t="shared" si="11"/>
        <v>0</v>
      </c>
      <c r="AD24" s="71">
        <f t="shared" si="12"/>
        <v>0</v>
      </c>
    </row>
    <row r="25" spans="2:30" x14ac:dyDescent="0.3">
      <c r="B25" s="72">
        <v>19</v>
      </c>
      <c r="C25" s="26"/>
      <c r="D25" s="30">
        <v>0.68</v>
      </c>
      <c r="E25" s="31"/>
      <c r="F25" s="67">
        <f t="shared" si="0"/>
        <v>0</v>
      </c>
      <c r="G25" s="31"/>
      <c r="H25" s="67">
        <f t="shared" si="0"/>
        <v>0</v>
      </c>
      <c r="I25" s="31"/>
      <c r="J25" s="67">
        <f t="shared" ref="J25" si="173">I25+(I25*$D25)</f>
        <v>0</v>
      </c>
      <c r="K25" s="31"/>
      <c r="L25" s="67">
        <f t="shared" ref="L25" si="174">K25+(K25*$D25)</f>
        <v>0</v>
      </c>
      <c r="M25" s="31"/>
      <c r="N25" s="67">
        <f t="shared" ref="N25" si="175">M25+(M25*$D25)</f>
        <v>0</v>
      </c>
      <c r="O25" s="31"/>
      <c r="P25" s="67">
        <f t="shared" ref="P25" si="176">O25+(O25*$D25)</f>
        <v>0</v>
      </c>
      <c r="Q25" s="31"/>
      <c r="R25" s="67">
        <f t="shared" ref="R25" si="177">Q25+(Q25*$D25)</f>
        <v>0</v>
      </c>
      <c r="S25" s="31"/>
      <c r="T25" s="67">
        <f t="shared" ref="T25" si="178">S25+(S25*$D25)</f>
        <v>0</v>
      </c>
      <c r="U25" s="31"/>
      <c r="V25" s="67">
        <f t="shared" ref="V25" si="179">U25+(U25*$D25)</f>
        <v>0</v>
      </c>
      <c r="W25" s="31"/>
      <c r="X25" s="67">
        <f t="shared" ref="X25" si="180">W25+(W25*$D25)</f>
        <v>0</v>
      </c>
      <c r="Y25" s="31"/>
      <c r="Z25" s="67">
        <f t="shared" ref="Z25" si="181">Y25+(Y25*$D25)</f>
        <v>0</v>
      </c>
      <c r="AA25" s="31"/>
      <c r="AB25" s="67">
        <f t="shared" ref="AB25" si="182">AA25+(AA25*$D25)</f>
        <v>0</v>
      </c>
      <c r="AC25" s="71">
        <f t="shared" si="11"/>
        <v>0</v>
      </c>
      <c r="AD25" s="71">
        <f t="shared" si="12"/>
        <v>0</v>
      </c>
    </row>
    <row r="26" spans="2:30" x14ac:dyDescent="0.3">
      <c r="B26" s="72">
        <v>20</v>
      </c>
      <c r="C26" s="26"/>
      <c r="D26" s="30">
        <v>0.68</v>
      </c>
      <c r="E26" s="31"/>
      <c r="F26" s="67">
        <f t="shared" si="0"/>
        <v>0</v>
      </c>
      <c r="G26" s="31"/>
      <c r="H26" s="67">
        <f t="shared" si="0"/>
        <v>0</v>
      </c>
      <c r="I26" s="31"/>
      <c r="J26" s="67">
        <f t="shared" ref="J26" si="183">I26+(I26*$D26)</f>
        <v>0</v>
      </c>
      <c r="K26" s="31"/>
      <c r="L26" s="67">
        <f t="shared" ref="L26" si="184">K26+(K26*$D26)</f>
        <v>0</v>
      </c>
      <c r="M26" s="31"/>
      <c r="N26" s="67">
        <f t="shared" ref="N26" si="185">M26+(M26*$D26)</f>
        <v>0</v>
      </c>
      <c r="O26" s="31"/>
      <c r="P26" s="67">
        <f t="shared" ref="P26" si="186">O26+(O26*$D26)</f>
        <v>0</v>
      </c>
      <c r="Q26" s="31"/>
      <c r="R26" s="67">
        <f t="shared" ref="R26" si="187">Q26+(Q26*$D26)</f>
        <v>0</v>
      </c>
      <c r="S26" s="31"/>
      <c r="T26" s="67">
        <f t="shared" ref="T26" si="188">S26+(S26*$D26)</f>
        <v>0</v>
      </c>
      <c r="U26" s="31"/>
      <c r="V26" s="67">
        <f t="shared" ref="V26" si="189">U26+(U26*$D26)</f>
        <v>0</v>
      </c>
      <c r="W26" s="31"/>
      <c r="X26" s="67">
        <f t="shared" ref="X26" si="190">W26+(W26*$D26)</f>
        <v>0</v>
      </c>
      <c r="Y26" s="31"/>
      <c r="Z26" s="67">
        <f t="shared" ref="Z26" si="191">Y26+(Y26*$D26)</f>
        <v>0</v>
      </c>
      <c r="AA26" s="31"/>
      <c r="AB26" s="67">
        <f t="shared" ref="AB26" si="192">AA26+(AA26*$D26)</f>
        <v>0</v>
      </c>
      <c r="AC26" s="71">
        <f t="shared" si="11"/>
        <v>0</v>
      </c>
      <c r="AD26" s="71">
        <f t="shared" si="12"/>
        <v>0</v>
      </c>
    </row>
    <row r="27" spans="2:30" x14ac:dyDescent="0.3">
      <c r="B27" s="88" t="s">
        <v>17</v>
      </c>
      <c r="C27" s="88"/>
      <c r="D27" s="77">
        <f>AVERAGE(D7:D26)</f>
        <v>0.67999999999999983</v>
      </c>
      <c r="E27" s="60">
        <f>SUM(E7:E26)</f>
        <v>800000</v>
      </c>
      <c r="F27" s="60">
        <f t="shared" ref="F27:AB27" si="193">SUM(F7:F26)</f>
        <v>1344000</v>
      </c>
      <c r="G27" s="60">
        <f t="shared" si="193"/>
        <v>0</v>
      </c>
      <c r="H27" s="60">
        <f t="shared" si="193"/>
        <v>0</v>
      </c>
      <c r="I27" s="60">
        <f t="shared" si="193"/>
        <v>0</v>
      </c>
      <c r="J27" s="60">
        <f t="shared" si="193"/>
        <v>0</v>
      </c>
      <c r="K27" s="60">
        <f t="shared" si="193"/>
        <v>0</v>
      </c>
      <c r="L27" s="60">
        <f t="shared" si="193"/>
        <v>0</v>
      </c>
      <c r="M27" s="60">
        <f t="shared" si="193"/>
        <v>0</v>
      </c>
      <c r="N27" s="60">
        <f t="shared" si="193"/>
        <v>0</v>
      </c>
      <c r="O27" s="60">
        <f t="shared" si="193"/>
        <v>0</v>
      </c>
      <c r="P27" s="60">
        <f t="shared" si="193"/>
        <v>0</v>
      </c>
      <c r="Q27" s="60">
        <f t="shared" si="193"/>
        <v>0</v>
      </c>
      <c r="R27" s="60">
        <f t="shared" si="193"/>
        <v>0</v>
      </c>
      <c r="S27" s="60">
        <f t="shared" si="193"/>
        <v>0</v>
      </c>
      <c r="T27" s="60">
        <f t="shared" si="193"/>
        <v>0</v>
      </c>
      <c r="U27" s="60">
        <f t="shared" si="193"/>
        <v>0</v>
      </c>
      <c r="V27" s="60">
        <f t="shared" si="193"/>
        <v>0</v>
      </c>
      <c r="W27" s="60">
        <f t="shared" si="193"/>
        <v>0</v>
      </c>
      <c r="X27" s="60">
        <f t="shared" si="193"/>
        <v>0</v>
      </c>
      <c r="Y27" s="60">
        <f t="shared" si="193"/>
        <v>0</v>
      </c>
      <c r="Z27" s="60">
        <f t="shared" si="193"/>
        <v>0</v>
      </c>
      <c r="AA27" s="60">
        <f t="shared" si="193"/>
        <v>0</v>
      </c>
      <c r="AB27" s="60">
        <f t="shared" si="193"/>
        <v>0</v>
      </c>
      <c r="AC27" s="60">
        <f t="shared" ref="AC27" si="194">SUM(AC7:AC26)</f>
        <v>800000</v>
      </c>
      <c r="AD27" s="60">
        <f t="shared" ref="AD27" si="195">SUM(AD7:AD26)</f>
        <v>1344000</v>
      </c>
    </row>
  </sheetData>
  <mergeCells count="14">
    <mergeCell ref="AA5:AB5"/>
    <mergeCell ref="AC5:AD5"/>
    <mergeCell ref="O5:P5"/>
    <mergeCell ref="Q5:R5"/>
    <mergeCell ref="S5:T5"/>
    <mergeCell ref="U5:V5"/>
    <mergeCell ref="W5:X5"/>
    <mergeCell ref="Y5:Z5"/>
    <mergeCell ref="M5:N5"/>
    <mergeCell ref="B27:C27"/>
    <mergeCell ref="E5:F5"/>
    <mergeCell ref="G5:H5"/>
    <mergeCell ref="I5:J5"/>
    <mergeCell ref="K5:L5"/>
  </mergeCells>
  <pageMargins left="0.23622047244094491" right="0.23622047244094491" top="0.74803149606299213" bottom="0.74803149606299213" header="0.31496062992125984" footer="0.31496062992125984"/>
  <pageSetup paperSize="9" scale="32" fitToHeight="0" orientation="landscape" r:id="rId1"/>
  <headerFooter>
    <oddHeader>&amp;R&amp;9&amp;G</oddHeader>
    <oddFooter>&amp;L&amp;"A1 Sans,Regular"© Igor Lazarević 2023&amp;R&amp;"A1 Sans,Regular"Strana &amp;P od &amp;N</oddFooter>
  </headerFooter>
  <colBreaks count="2" manualBreakCount="2">
    <brk id="9" max="1048575" man="1"/>
    <brk id="19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B1:D24"/>
  <sheetViews>
    <sheetView showGridLines="0" tabSelected="1" zoomScale="85" zoomScaleNormal="85" workbookViewId="0">
      <selection activeCell="B2" sqref="B2"/>
    </sheetView>
  </sheetViews>
  <sheetFormatPr defaultColWidth="9.109375" defaultRowHeight="14.4" x14ac:dyDescent="0.3"/>
  <cols>
    <col min="1" max="1" width="5.5546875" style="7" customWidth="1"/>
    <col min="2" max="2" width="49.88671875" style="44" customWidth="1"/>
    <col min="3" max="3" width="1.5546875" style="7" customWidth="1"/>
    <col min="4" max="4" width="70.109375" style="7" customWidth="1"/>
    <col min="5" max="16384" width="9.109375" style="7"/>
  </cols>
  <sheetData>
    <row r="1" spans="2:4" ht="19.5" customHeight="1" x14ac:dyDescent="0.3"/>
    <row r="2" spans="2:4" ht="25.8" x14ac:dyDescent="0.3">
      <c r="B2" s="45" t="s">
        <v>330</v>
      </c>
    </row>
    <row r="3" spans="2:4" ht="8.25" customHeight="1" x14ac:dyDescent="0.3"/>
    <row r="4" spans="2:4" ht="24" customHeight="1" x14ac:dyDescent="0.3">
      <c r="B4" s="46" t="s">
        <v>312</v>
      </c>
      <c r="D4" s="54"/>
    </row>
    <row r="5" spans="2:4" ht="6" customHeight="1" x14ac:dyDescent="0.3">
      <c r="D5" s="54"/>
    </row>
    <row r="6" spans="2:4" ht="24" customHeight="1" x14ac:dyDescent="0.3">
      <c r="B6" s="47" t="s">
        <v>314</v>
      </c>
      <c r="D6" s="54" t="s">
        <v>317</v>
      </c>
    </row>
    <row r="7" spans="2:4" ht="6" customHeight="1" x14ac:dyDescent="0.3">
      <c r="D7" s="54"/>
    </row>
    <row r="8" spans="2:4" ht="24" customHeight="1" x14ac:dyDescent="0.3">
      <c r="B8" s="47" t="s">
        <v>281</v>
      </c>
      <c r="D8" s="54" t="s">
        <v>318</v>
      </c>
    </row>
    <row r="9" spans="2:4" ht="6" customHeight="1" x14ac:dyDescent="0.3">
      <c r="D9" s="54"/>
    </row>
    <row r="10" spans="2:4" ht="24" customHeight="1" x14ac:dyDescent="0.3">
      <c r="B10" s="48" t="s">
        <v>282</v>
      </c>
      <c r="D10" s="54" t="s">
        <v>356</v>
      </c>
    </row>
    <row r="11" spans="2:4" ht="6" customHeight="1" x14ac:dyDescent="0.3">
      <c r="D11" s="54"/>
    </row>
    <row r="12" spans="2:4" ht="24" customHeight="1" x14ac:dyDescent="0.3">
      <c r="B12" s="48" t="s">
        <v>283</v>
      </c>
      <c r="D12" s="54" t="s">
        <v>356</v>
      </c>
    </row>
    <row r="13" spans="2:4" ht="6" customHeight="1" x14ac:dyDescent="0.3">
      <c r="D13" s="54"/>
    </row>
    <row r="14" spans="2:4" ht="24" customHeight="1" x14ac:dyDescent="0.3">
      <c r="B14" s="49" t="s">
        <v>284</v>
      </c>
      <c r="D14" s="54" t="s">
        <v>321</v>
      </c>
    </row>
    <row r="15" spans="2:4" ht="6" customHeight="1" x14ac:dyDescent="0.3">
      <c r="D15" s="54"/>
    </row>
    <row r="16" spans="2:4" ht="24" customHeight="1" x14ac:dyDescent="0.3">
      <c r="B16" s="49" t="s">
        <v>248</v>
      </c>
      <c r="D16" s="54" t="s">
        <v>322</v>
      </c>
    </row>
    <row r="17" spans="2:4" ht="6" customHeight="1" x14ac:dyDescent="0.3">
      <c r="D17" s="54"/>
    </row>
    <row r="18" spans="2:4" ht="24" customHeight="1" x14ac:dyDescent="0.3">
      <c r="B18" s="49" t="s">
        <v>285</v>
      </c>
      <c r="D18" s="54" t="s">
        <v>323</v>
      </c>
    </row>
    <row r="19" spans="2:4" ht="6" customHeight="1" x14ac:dyDescent="0.3">
      <c r="D19" s="54"/>
    </row>
    <row r="20" spans="2:4" ht="24" customHeight="1" x14ac:dyDescent="0.3">
      <c r="B20" s="49" t="s">
        <v>316</v>
      </c>
      <c r="D20" s="54" t="s">
        <v>319</v>
      </c>
    </row>
    <row r="21" spans="2:4" ht="6" customHeight="1" x14ac:dyDescent="0.3">
      <c r="D21" s="54"/>
    </row>
    <row r="22" spans="2:4" ht="24" customHeight="1" x14ac:dyDescent="0.3">
      <c r="B22" s="49" t="s">
        <v>286</v>
      </c>
      <c r="D22" s="54" t="s">
        <v>324</v>
      </c>
    </row>
    <row r="23" spans="2:4" ht="6" customHeight="1" x14ac:dyDescent="0.3">
      <c r="D23" s="54"/>
    </row>
    <row r="24" spans="2:4" ht="24" customHeight="1" x14ac:dyDescent="0.3">
      <c r="B24" s="49" t="s">
        <v>244</v>
      </c>
      <c r="D24" s="54" t="s">
        <v>320</v>
      </c>
    </row>
  </sheetData>
  <hyperlinks>
    <hyperlink ref="B6" location="Ulaganja!A1" display="Ulaganja" xr:uid="{00000000-0004-0000-0100-000000000000}"/>
    <hyperlink ref="B8" location="'Prihodi i rashodi'!A1" display="Prihodi i rashodi" xr:uid="{00000000-0004-0000-0100-000001000000}"/>
    <hyperlink ref="B10" location="'Bilans uspeha'!A1" display="Bilans uspeha" xr:uid="{00000000-0004-0000-0100-000002000000}"/>
    <hyperlink ref="B12" location="Pokazatelji!A1" display="Pokazatelji " xr:uid="{00000000-0004-0000-0100-000003000000}"/>
    <hyperlink ref="B14" location="'Obračun ulaganja'!A1" display="Obračun ulaganja" xr:uid="{00000000-0004-0000-0100-000004000000}"/>
    <hyperlink ref="B16" location="'Obračun prihoda od prodaje'!A1" display="Obračun prihoda od prodaje" xr:uid="{00000000-0004-0000-0100-000005000000}"/>
    <hyperlink ref="B18" location="'Obračun troškova materijala'!A1" display="Obračun troškova materijala" xr:uid="{00000000-0004-0000-0100-000006000000}"/>
    <hyperlink ref="B20" location="'Obračun troškova energije'!A1" display="Obračun troškova gorina i energije" xr:uid="{00000000-0004-0000-0100-000007000000}"/>
    <hyperlink ref="B22" location="'Obračun amortizacije'!A1" display="Obračun amortizacije " xr:uid="{00000000-0004-0000-0100-000008000000}"/>
    <hyperlink ref="B24" location="'Obračun zarada'!A1" display="Obračun zarada" xr:uid="{00000000-0004-0000-0100-000009000000}"/>
    <hyperlink ref="B4" location="Uputstvo!A1" display="Uputstvo" xr:uid="{00000000-0004-0000-0100-00000A000000}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&amp;R&amp;9&amp;G</oddHeader>
    <oddFooter>&amp;L&amp;"A1 Sans,Regular"© Igor Lazarević 2023&amp;R&amp;"A1 Sans,Regular"Strana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B2:D13"/>
  <sheetViews>
    <sheetView showGridLines="0" zoomScale="80" zoomScaleNormal="80" workbookViewId="0">
      <selection activeCell="B5" sqref="B5"/>
    </sheetView>
  </sheetViews>
  <sheetFormatPr defaultColWidth="9.109375" defaultRowHeight="14.4" x14ac:dyDescent="0.3"/>
  <cols>
    <col min="1" max="1" width="5.5546875" style="42" customWidth="1"/>
    <col min="2" max="2" width="28.33203125" style="44" customWidth="1"/>
    <col min="3" max="3" width="1.109375" style="42" customWidth="1"/>
    <col min="4" max="4" width="155.6640625" style="44" customWidth="1"/>
    <col min="5" max="16384" width="9.109375" style="42"/>
  </cols>
  <sheetData>
    <row r="2" spans="2:4" ht="19.5" customHeight="1" x14ac:dyDescent="0.3"/>
    <row r="3" spans="2:4" ht="25.8" x14ac:dyDescent="0.3">
      <c r="B3" s="45" t="s">
        <v>313</v>
      </c>
      <c r="C3" s="45"/>
    </row>
    <row r="4" spans="2:4" ht="5.25" customHeight="1" x14ac:dyDescent="0.3">
      <c r="B4" s="52"/>
      <c r="C4" s="44"/>
    </row>
    <row r="5" spans="2:4" ht="80.400000000000006" customHeight="1" x14ac:dyDescent="0.3">
      <c r="B5" s="55" t="s">
        <v>327</v>
      </c>
      <c r="C5" s="51"/>
      <c r="D5" s="56" t="s">
        <v>331</v>
      </c>
    </row>
    <row r="6" spans="2:4" ht="9" customHeight="1" x14ac:dyDescent="0.3">
      <c r="B6" s="53"/>
      <c r="C6" s="51"/>
      <c r="D6" s="50"/>
    </row>
    <row r="7" spans="2:4" ht="41.25" customHeight="1" x14ac:dyDescent="0.3">
      <c r="B7" s="55" t="s">
        <v>328</v>
      </c>
      <c r="C7" s="51"/>
      <c r="D7" s="56" t="s">
        <v>325</v>
      </c>
    </row>
    <row r="8" spans="2:4" ht="9" customHeight="1" x14ac:dyDescent="0.3">
      <c r="B8" s="53"/>
      <c r="C8" s="51"/>
      <c r="D8" s="50"/>
    </row>
    <row r="9" spans="2:4" ht="41.25" customHeight="1" x14ac:dyDescent="0.3">
      <c r="B9" s="55" t="s">
        <v>354</v>
      </c>
      <c r="C9" s="51"/>
      <c r="D9" s="56" t="s">
        <v>353</v>
      </c>
    </row>
    <row r="10" spans="2:4" ht="9" customHeight="1" x14ac:dyDescent="0.3">
      <c r="B10" s="53"/>
      <c r="C10" s="51"/>
      <c r="D10" s="50"/>
    </row>
    <row r="11" spans="2:4" ht="58.8" customHeight="1" x14ac:dyDescent="0.3">
      <c r="B11" s="55" t="s">
        <v>326</v>
      </c>
      <c r="C11" s="51"/>
      <c r="D11" s="56" t="s">
        <v>315</v>
      </c>
    </row>
    <row r="12" spans="2:4" ht="9" customHeight="1" x14ac:dyDescent="0.3">
      <c r="B12" s="53"/>
      <c r="C12" s="51"/>
      <c r="D12" s="50"/>
    </row>
    <row r="13" spans="2:4" ht="135" customHeight="1" x14ac:dyDescent="0.3">
      <c r="B13" s="55" t="s">
        <v>329</v>
      </c>
      <c r="C13" s="51"/>
      <c r="D13" s="56" t="s">
        <v>355</v>
      </c>
    </row>
  </sheetData>
  <pageMargins left="0.7" right="0.7" top="0.75" bottom="0.75" header="0.3" footer="0.3"/>
  <pageSetup paperSize="9" scale="68" fitToHeight="0" orientation="landscape" r:id="rId1"/>
  <headerFooter>
    <oddHeader>&amp;R&amp;9&amp;G</oddHeader>
    <oddFooter>&amp;L&amp;"A1 Sans,Regular"© Igor Lazarević 2023&amp;R&amp;"A1 Sans,Regular"Strana &amp;P od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  <pageSetUpPr fitToPage="1"/>
  </sheetPr>
  <dimension ref="B3:H17"/>
  <sheetViews>
    <sheetView showGridLines="0" zoomScale="85" zoomScaleNormal="85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56.88671875" style="1" customWidth="1"/>
    <col min="3" max="3" width="15.5546875" style="1" customWidth="1"/>
    <col min="4" max="4" width="11.44140625" style="2" customWidth="1"/>
    <col min="5" max="5" width="9.109375" style="1"/>
    <col min="6" max="6" width="38.6640625" style="1" customWidth="1"/>
    <col min="7" max="7" width="15.5546875" style="1" customWidth="1"/>
    <col min="8" max="8" width="11.44140625" style="2" customWidth="1"/>
    <col min="9" max="16384" width="9.109375" style="1"/>
  </cols>
  <sheetData>
    <row r="3" spans="2:8" s="16" customFormat="1" ht="21" x14ac:dyDescent="0.3">
      <c r="B3" s="16" t="s">
        <v>68</v>
      </c>
      <c r="D3" s="17"/>
      <c r="F3" s="16" t="s">
        <v>69</v>
      </c>
      <c r="H3" s="17"/>
    </row>
    <row r="4" spans="2:8" ht="4.5" customHeight="1" x14ac:dyDescent="0.3">
      <c r="D4" s="1"/>
      <c r="H4" s="1"/>
    </row>
    <row r="5" spans="2:8" ht="16.5" customHeight="1" x14ac:dyDescent="0.3">
      <c r="B5" s="57" t="s">
        <v>25</v>
      </c>
      <c r="C5" s="58" t="s">
        <v>36</v>
      </c>
      <c r="D5" s="59" t="s">
        <v>22</v>
      </c>
      <c r="F5" s="57" t="s">
        <v>250</v>
      </c>
      <c r="G5" s="58" t="s">
        <v>36</v>
      </c>
      <c r="H5" s="59" t="s">
        <v>22</v>
      </c>
    </row>
    <row r="6" spans="2:8" x14ac:dyDescent="0.3">
      <c r="B6" s="61" t="s">
        <v>255</v>
      </c>
      <c r="C6" s="62">
        <f>'Obračun ulaganja'!D60</f>
        <v>4335200</v>
      </c>
      <c r="D6" s="63">
        <f t="shared" ref="D6:D12" si="0">C6/$C$12</f>
        <v>0.82042260318017846</v>
      </c>
      <c r="F6" s="61" t="s">
        <v>59</v>
      </c>
      <c r="G6" s="18">
        <f>C12-G7</f>
        <v>5084106</v>
      </c>
      <c r="H6" s="63">
        <f t="shared" ref="H6:H11" si="1">G6/$G$11</f>
        <v>0.96215064572890852</v>
      </c>
    </row>
    <row r="7" spans="2:8" x14ac:dyDescent="0.3">
      <c r="B7" s="61" t="s">
        <v>254</v>
      </c>
      <c r="C7" s="62">
        <f>'Obračun ulaganja'!D110</f>
        <v>396000</v>
      </c>
      <c r="D7" s="63">
        <f t="shared" si="0"/>
        <v>7.494172145676109E-2</v>
      </c>
      <c r="F7" s="61" t="s">
        <v>60</v>
      </c>
      <c r="G7" s="18">
        <v>200000</v>
      </c>
      <c r="H7" s="63">
        <f t="shared" si="1"/>
        <v>3.7849354271091457E-2</v>
      </c>
    </row>
    <row r="8" spans="2:8" x14ac:dyDescent="0.3">
      <c r="B8" s="61" t="s">
        <v>26</v>
      </c>
      <c r="C8" s="62">
        <f>'Obračun ulaganja'!D195</f>
        <v>76906</v>
      </c>
      <c r="D8" s="63">
        <f t="shared" si="0"/>
        <v>1.4554212197862798E-2</v>
      </c>
      <c r="F8" s="61" t="s">
        <v>61</v>
      </c>
      <c r="G8" s="18"/>
      <c r="H8" s="63">
        <f t="shared" si="1"/>
        <v>0</v>
      </c>
    </row>
    <row r="9" spans="2:8" x14ac:dyDescent="0.3">
      <c r="B9" s="61" t="s">
        <v>27</v>
      </c>
      <c r="C9" s="62">
        <f>'Obračun ulaganja'!D196</f>
        <v>476000</v>
      </c>
      <c r="D9" s="63">
        <f t="shared" si="0"/>
        <v>9.0081463165197675E-2</v>
      </c>
      <c r="F9" s="61" t="s">
        <v>62</v>
      </c>
      <c r="G9" s="18"/>
      <c r="H9" s="63">
        <f t="shared" si="1"/>
        <v>0</v>
      </c>
    </row>
    <row r="10" spans="2:8" x14ac:dyDescent="0.3">
      <c r="B10" s="61" t="s">
        <v>28</v>
      </c>
      <c r="C10" s="62">
        <f>'Obračun ulaganja'!D197</f>
        <v>0</v>
      </c>
      <c r="D10" s="63">
        <f t="shared" si="0"/>
        <v>0</v>
      </c>
      <c r="F10" s="61" t="s">
        <v>251</v>
      </c>
      <c r="G10" s="18"/>
      <c r="H10" s="63">
        <f t="shared" si="1"/>
        <v>0</v>
      </c>
    </row>
    <row r="11" spans="2:8" x14ac:dyDescent="0.3">
      <c r="B11" s="61" t="s">
        <v>252</v>
      </c>
      <c r="C11" s="62">
        <f>'Obračun ulaganja'!D198</f>
        <v>0</v>
      </c>
      <c r="D11" s="63">
        <f t="shared" si="0"/>
        <v>0</v>
      </c>
      <c r="F11" s="57" t="s">
        <v>17</v>
      </c>
      <c r="G11" s="60">
        <f>SUM(G6:G10)</f>
        <v>5284106</v>
      </c>
      <c r="H11" s="58">
        <f t="shared" si="1"/>
        <v>1</v>
      </c>
    </row>
    <row r="12" spans="2:8" x14ac:dyDescent="0.3">
      <c r="B12" s="57" t="s">
        <v>17</v>
      </c>
      <c r="C12" s="60">
        <f>SUM(C6:C10)</f>
        <v>5284106</v>
      </c>
      <c r="D12" s="58">
        <f t="shared" si="0"/>
        <v>1</v>
      </c>
      <c r="G12" s="5"/>
      <c r="H12" s="6"/>
    </row>
    <row r="14" spans="2:8" ht="18" x14ac:dyDescent="0.3">
      <c r="B14" s="20" t="s">
        <v>332</v>
      </c>
    </row>
    <row r="15" spans="2:8" ht="10.5" customHeight="1" x14ac:dyDescent="0.3">
      <c r="B15" s="2"/>
    </row>
    <row r="16" spans="2:8" ht="15.6" x14ac:dyDescent="0.3">
      <c r="B16" s="19" t="s">
        <v>100</v>
      </c>
    </row>
    <row r="17" spans="2:2" ht="15.6" x14ac:dyDescent="0.3">
      <c r="B17" s="19" t="s">
        <v>101</v>
      </c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&amp;R&amp;9&amp;G</oddHeader>
    <oddFooter>&amp;L&amp;"A1 Sans,Regular"© Igor Lazarević 2023&amp;R&amp;"A1 Sans,Regular"Strana &amp;P od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CC"/>
    <pageSetUpPr fitToPage="1"/>
  </sheetPr>
  <dimension ref="B3:M187"/>
  <sheetViews>
    <sheetView showGridLines="0" zoomScale="85" zoomScaleNormal="85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47.33203125" style="1" customWidth="1"/>
    <col min="3" max="3" width="15.6640625" style="1" customWidth="1"/>
    <col min="4" max="4" width="11.109375" style="1" customWidth="1"/>
    <col min="5" max="5" width="9.109375" style="1"/>
    <col min="6" max="6" width="61.33203125" style="1" customWidth="1"/>
    <col min="7" max="7" width="15.6640625" style="1" customWidth="1"/>
    <col min="8" max="8" width="11.109375" style="1" customWidth="1"/>
    <col min="9" max="9" width="9.109375" style="1"/>
    <col min="10" max="10" width="7.109375" style="1" customWidth="1"/>
    <col min="11" max="11" width="47.88671875" style="1" bestFit="1" customWidth="1"/>
    <col min="12" max="12" width="16.6640625" style="1" customWidth="1"/>
    <col min="13" max="13" width="11.109375" style="41" customWidth="1"/>
    <col min="14" max="16384" width="9.109375" style="1"/>
  </cols>
  <sheetData>
    <row r="3" spans="2:13" ht="21" x14ac:dyDescent="0.3">
      <c r="B3" s="16" t="s">
        <v>247</v>
      </c>
      <c r="C3" s="33"/>
      <c r="D3" s="33"/>
      <c r="F3" s="16" t="s">
        <v>249</v>
      </c>
      <c r="G3" s="33"/>
      <c r="H3" s="33"/>
      <c r="J3" s="16" t="s">
        <v>333</v>
      </c>
      <c r="K3" s="21"/>
      <c r="L3" s="22"/>
      <c r="M3" s="25"/>
    </row>
    <row r="4" spans="2:13" ht="4.5" customHeight="1" x14ac:dyDescent="0.3">
      <c r="J4" s="22"/>
      <c r="K4" s="21"/>
      <c r="L4" s="22"/>
      <c r="M4" s="25"/>
    </row>
    <row r="5" spans="2:13" x14ac:dyDescent="0.3">
      <c r="B5" s="64" t="s">
        <v>253</v>
      </c>
      <c r="C5" s="60" t="s">
        <v>36</v>
      </c>
      <c r="D5" s="58" t="s">
        <v>22</v>
      </c>
      <c r="F5" s="64" t="s">
        <v>253</v>
      </c>
      <c r="G5" s="60" t="s">
        <v>36</v>
      </c>
      <c r="H5" s="58" t="s">
        <v>22</v>
      </c>
      <c r="J5" s="65" t="s">
        <v>0</v>
      </c>
      <c r="K5" s="64" t="s">
        <v>19</v>
      </c>
      <c r="L5" s="59" t="s">
        <v>140</v>
      </c>
      <c r="M5" s="66" t="s">
        <v>22</v>
      </c>
    </row>
    <row r="6" spans="2:13" ht="16.5" customHeight="1" x14ac:dyDescent="0.3">
      <c r="B6" s="68" t="s">
        <v>245</v>
      </c>
      <c r="C6" s="69">
        <f>'Obračun prihoda od prodaje'!K26</f>
        <v>8414220</v>
      </c>
      <c r="D6" s="70">
        <f>C6/$C$48</f>
        <v>0.93937851252955717</v>
      </c>
      <c r="F6" s="68" t="s">
        <v>106</v>
      </c>
      <c r="G6" s="69">
        <f>'Obračun troškova materijala'!K26</f>
        <v>2430000</v>
      </c>
      <c r="H6" s="70">
        <f t="shared" ref="H6:H37" si="0">G6/$G$75</f>
        <v>0.34091196053838835</v>
      </c>
      <c r="J6" s="89" t="s">
        <v>144</v>
      </c>
      <c r="K6" s="90"/>
      <c r="L6" s="69">
        <f>SUM(L7:L15)</f>
        <v>3228900</v>
      </c>
      <c r="M6" s="70">
        <f>L6/$L$41</f>
        <v>0.45299202855242887</v>
      </c>
    </row>
    <row r="7" spans="2:13" x14ac:dyDescent="0.3">
      <c r="B7" s="68" t="s">
        <v>161</v>
      </c>
      <c r="C7" s="69">
        <f>SUM(C8:C17)</f>
        <v>500000</v>
      </c>
      <c r="D7" s="70">
        <f>C7/$C$48</f>
        <v>5.5820890856761361E-2</v>
      </c>
      <c r="F7" s="68" t="s">
        <v>93</v>
      </c>
      <c r="G7" s="69">
        <f>'Obračun troškova energije'!H13</f>
        <v>366900</v>
      </c>
      <c r="H7" s="70">
        <f t="shared" si="0"/>
        <v>5.1473497251660366E-2</v>
      </c>
      <c r="J7" s="72">
        <v>1</v>
      </c>
      <c r="K7" s="61" t="s">
        <v>79</v>
      </c>
      <c r="L7" s="71">
        <f>'Obračun troškova energije'!H6</f>
        <v>187500</v>
      </c>
      <c r="M7" s="73">
        <f t="shared" ref="M7:M41" si="1">L7/$L$41</f>
        <v>2.6304935226727499E-2</v>
      </c>
    </row>
    <row r="8" spans="2:13" x14ac:dyDescent="0.3">
      <c r="B8" s="61" t="s">
        <v>162</v>
      </c>
      <c r="C8" s="18"/>
      <c r="D8" s="63">
        <f t="shared" ref="D8:D48" si="2">C8/$C$48</f>
        <v>0</v>
      </c>
      <c r="F8" s="68" t="s">
        <v>108</v>
      </c>
      <c r="G8" s="69">
        <f>SUM(G9:G15)</f>
        <v>2202000</v>
      </c>
      <c r="H8" s="70">
        <f t="shared" si="0"/>
        <v>0.30892515930268771</v>
      </c>
      <c r="J8" s="72">
        <v>2</v>
      </c>
      <c r="K8" s="61" t="s">
        <v>80</v>
      </c>
      <c r="L8" s="71">
        <f>'Obračun troškova energije'!H7</f>
        <v>6600</v>
      </c>
      <c r="M8" s="73">
        <f t="shared" si="1"/>
        <v>9.2593371998080792E-4</v>
      </c>
    </row>
    <row r="9" spans="2:13" x14ac:dyDescent="0.3">
      <c r="B9" s="61" t="s">
        <v>163</v>
      </c>
      <c r="C9" s="18">
        <v>500000</v>
      </c>
      <c r="D9" s="63">
        <f t="shared" si="2"/>
        <v>5.5820890856761361E-2</v>
      </c>
      <c r="F9" s="61" t="s">
        <v>98</v>
      </c>
      <c r="G9" s="18">
        <v>22000</v>
      </c>
      <c r="H9" s="34">
        <f t="shared" si="0"/>
        <v>3.0864457332693599E-3</v>
      </c>
      <c r="J9" s="72">
        <v>3</v>
      </c>
      <c r="K9" s="61" t="s">
        <v>81</v>
      </c>
      <c r="L9" s="71">
        <f>'Obračun troškova energije'!H8</f>
        <v>122400</v>
      </c>
      <c r="M9" s="73">
        <f t="shared" si="1"/>
        <v>1.7171861716007712E-2</v>
      </c>
    </row>
    <row r="10" spans="2:13" x14ac:dyDescent="0.3">
      <c r="B10" s="61" t="s">
        <v>164</v>
      </c>
      <c r="C10" s="18"/>
      <c r="D10" s="63">
        <f t="shared" si="2"/>
        <v>0</v>
      </c>
      <c r="F10" s="61" t="s">
        <v>123</v>
      </c>
      <c r="G10" s="18">
        <v>10000</v>
      </c>
      <c r="H10" s="34">
        <f t="shared" si="0"/>
        <v>1.4029298787587999E-3</v>
      </c>
      <c r="J10" s="72">
        <v>4</v>
      </c>
      <c r="K10" s="61" t="s">
        <v>82</v>
      </c>
      <c r="L10" s="71">
        <f>'Obračun troškova energije'!H9</f>
        <v>50400</v>
      </c>
      <c r="M10" s="73">
        <f t="shared" si="1"/>
        <v>7.0707665889443517E-3</v>
      </c>
    </row>
    <row r="11" spans="2:13" x14ac:dyDescent="0.3">
      <c r="B11" s="61" t="s">
        <v>165</v>
      </c>
      <c r="C11" s="18"/>
      <c r="D11" s="63">
        <f t="shared" si="2"/>
        <v>0</v>
      </c>
      <c r="F11" s="61" t="s">
        <v>97</v>
      </c>
      <c r="G11" s="18">
        <v>400000</v>
      </c>
      <c r="H11" s="34">
        <f t="shared" si="0"/>
        <v>5.6117195150351996E-2</v>
      </c>
      <c r="J11" s="72">
        <v>5</v>
      </c>
      <c r="K11" s="61" t="s">
        <v>142</v>
      </c>
      <c r="L11" s="71">
        <f>'Obračun troškova energije'!H10</f>
        <v>0</v>
      </c>
      <c r="M11" s="73">
        <f t="shared" si="1"/>
        <v>0</v>
      </c>
    </row>
    <row r="12" spans="2:13" x14ac:dyDescent="0.3">
      <c r="B12" s="61" t="s">
        <v>166</v>
      </c>
      <c r="C12" s="18"/>
      <c r="D12" s="63">
        <f t="shared" si="2"/>
        <v>0</v>
      </c>
      <c r="F12" s="61" t="s">
        <v>160</v>
      </c>
      <c r="G12" s="18">
        <v>320000</v>
      </c>
      <c r="H12" s="34">
        <f t="shared" si="0"/>
        <v>4.4893756120281597E-2</v>
      </c>
      <c r="J12" s="72">
        <v>6</v>
      </c>
      <c r="K12" s="61" t="s">
        <v>141</v>
      </c>
      <c r="L12" s="71">
        <f>G6</f>
        <v>2430000</v>
      </c>
      <c r="M12" s="73">
        <f t="shared" si="1"/>
        <v>0.34091196053838835</v>
      </c>
    </row>
    <row r="13" spans="2:13" x14ac:dyDescent="0.3">
      <c r="B13" s="61" t="s">
        <v>167</v>
      </c>
      <c r="C13" s="18"/>
      <c r="D13" s="63">
        <f t="shared" si="2"/>
        <v>0</v>
      </c>
      <c r="F13" s="61" t="s">
        <v>159</v>
      </c>
      <c r="G13" s="18">
        <v>1450000</v>
      </c>
      <c r="H13" s="34">
        <f t="shared" si="0"/>
        <v>0.20342483242002599</v>
      </c>
      <c r="J13" s="72">
        <v>7</v>
      </c>
      <c r="K13" s="61" t="s">
        <v>143</v>
      </c>
      <c r="L13" s="71">
        <f>G11</f>
        <v>400000</v>
      </c>
      <c r="M13" s="73">
        <f t="shared" si="1"/>
        <v>5.6117195150351996E-2</v>
      </c>
    </row>
    <row r="14" spans="2:13" x14ac:dyDescent="0.3">
      <c r="B14" s="61" t="s">
        <v>168</v>
      </c>
      <c r="C14" s="18"/>
      <c r="D14" s="63">
        <f t="shared" si="2"/>
        <v>0</v>
      </c>
      <c r="F14" s="61" t="s">
        <v>111</v>
      </c>
      <c r="G14" s="18"/>
      <c r="H14" s="34">
        <f t="shared" si="0"/>
        <v>0</v>
      </c>
      <c r="J14" s="72">
        <v>8</v>
      </c>
      <c r="K14" s="61" t="s">
        <v>145</v>
      </c>
      <c r="L14" s="71">
        <f>G10</f>
        <v>10000</v>
      </c>
      <c r="M14" s="73">
        <f t="shared" si="1"/>
        <v>1.4029298787587999E-3</v>
      </c>
    </row>
    <row r="15" spans="2:13" x14ac:dyDescent="0.3">
      <c r="B15" s="61" t="s">
        <v>102</v>
      </c>
      <c r="C15" s="18"/>
      <c r="D15" s="63">
        <f t="shared" si="2"/>
        <v>0</v>
      </c>
      <c r="F15" s="61" t="s">
        <v>109</v>
      </c>
      <c r="G15" s="18"/>
      <c r="H15" s="34">
        <f t="shared" si="0"/>
        <v>0</v>
      </c>
      <c r="J15" s="72">
        <v>9</v>
      </c>
      <c r="K15" s="61" t="s">
        <v>146</v>
      </c>
      <c r="L15" s="71">
        <f>G9</f>
        <v>22000</v>
      </c>
      <c r="M15" s="73">
        <f t="shared" si="1"/>
        <v>3.0864457332693599E-3</v>
      </c>
    </row>
    <row r="16" spans="2:13" x14ac:dyDescent="0.3">
      <c r="B16" s="61" t="s">
        <v>169</v>
      </c>
      <c r="C16" s="18"/>
      <c r="D16" s="63">
        <f t="shared" si="2"/>
        <v>0</v>
      </c>
      <c r="F16" s="68" t="s">
        <v>110</v>
      </c>
      <c r="G16" s="69">
        <f>SUM(G17:G29)</f>
        <v>497000</v>
      </c>
      <c r="H16" s="70">
        <f t="shared" si="0"/>
        <v>6.9725614974312358E-2</v>
      </c>
      <c r="J16" s="89" t="s">
        <v>110</v>
      </c>
      <c r="K16" s="90"/>
      <c r="L16" s="69">
        <f>SUM(L17:L25)</f>
        <v>2267000</v>
      </c>
      <c r="M16" s="70">
        <f t="shared" si="1"/>
        <v>0.31804420351461993</v>
      </c>
    </row>
    <row r="17" spans="2:13" x14ac:dyDescent="0.3">
      <c r="B17" s="61" t="s">
        <v>161</v>
      </c>
      <c r="C17" s="18"/>
      <c r="D17" s="63">
        <f t="shared" si="2"/>
        <v>0</v>
      </c>
      <c r="F17" s="61" t="s">
        <v>288</v>
      </c>
      <c r="G17" s="18">
        <v>120000</v>
      </c>
      <c r="H17" s="34">
        <f t="shared" si="0"/>
        <v>1.6835158545105599E-2</v>
      </c>
      <c r="J17" s="72">
        <v>10</v>
      </c>
      <c r="K17" s="61" t="s">
        <v>147</v>
      </c>
      <c r="L17" s="71">
        <f>G12+G13</f>
        <v>1770000</v>
      </c>
      <c r="M17" s="73">
        <f t="shared" si="1"/>
        <v>0.24831858854030758</v>
      </c>
    </row>
    <row r="18" spans="2:13" x14ac:dyDescent="0.3">
      <c r="B18" s="68" t="s">
        <v>246</v>
      </c>
      <c r="C18" s="69">
        <f>SUM(C19:C25)</f>
        <v>25000</v>
      </c>
      <c r="D18" s="70">
        <f t="shared" si="2"/>
        <v>2.7910445428380682E-3</v>
      </c>
      <c r="F18" s="61" t="s">
        <v>289</v>
      </c>
      <c r="G18" s="18">
        <v>50000</v>
      </c>
      <c r="H18" s="34">
        <f t="shared" si="0"/>
        <v>7.0146493937939996E-3</v>
      </c>
      <c r="J18" s="72">
        <v>11</v>
      </c>
      <c r="K18" s="61" t="s">
        <v>148</v>
      </c>
      <c r="L18" s="71">
        <f>G23</f>
        <v>32000</v>
      </c>
      <c r="M18" s="73">
        <f t="shared" si="1"/>
        <v>4.4893756120281594E-3</v>
      </c>
    </row>
    <row r="19" spans="2:13" x14ac:dyDescent="0.3">
      <c r="B19" s="61" t="s">
        <v>103</v>
      </c>
      <c r="C19" s="18">
        <v>25000</v>
      </c>
      <c r="D19" s="63">
        <f t="shared" si="2"/>
        <v>2.7910445428380682E-3</v>
      </c>
      <c r="F19" s="61" t="s">
        <v>290</v>
      </c>
      <c r="G19" s="18">
        <v>60000</v>
      </c>
      <c r="H19" s="34">
        <f t="shared" si="0"/>
        <v>8.4175792725527995E-3</v>
      </c>
      <c r="J19" s="72">
        <v>12</v>
      </c>
      <c r="K19" s="61" t="s">
        <v>111</v>
      </c>
      <c r="L19" s="71">
        <f>G14</f>
        <v>0</v>
      </c>
      <c r="M19" s="73">
        <f t="shared" si="1"/>
        <v>0</v>
      </c>
    </row>
    <row r="20" spans="2:13" x14ac:dyDescent="0.3">
      <c r="B20" s="61" t="s">
        <v>170</v>
      </c>
      <c r="C20" s="18"/>
      <c r="D20" s="63">
        <f t="shared" si="2"/>
        <v>0</v>
      </c>
      <c r="F20" s="61" t="s">
        <v>291</v>
      </c>
      <c r="G20" s="18">
        <v>180000</v>
      </c>
      <c r="H20" s="34">
        <f t="shared" si="0"/>
        <v>2.5252737817658397E-2</v>
      </c>
      <c r="J20" s="72">
        <v>13</v>
      </c>
      <c r="K20" s="61" t="s">
        <v>149</v>
      </c>
      <c r="L20" s="71">
        <f>G17+G18+G19</f>
        <v>230000</v>
      </c>
      <c r="M20" s="73">
        <f t="shared" si="1"/>
        <v>3.2267387211452399E-2</v>
      </c>
    </row>
    <row r="21" spans="2:13" x14ac:dyDescent="0.3">
      <c r="B21" s="61" t="s">
        <v>173</v>
      </c>
      <c r="C21" s="18"/>
      <c r="D21" s="63">
        <f t="shared" si="2"/>
        <v>0</v>
      </c>
      <c r="F21" s="61" t="s">
        <v>292</v>
      </c>
      <c r="G21" s="18">
        <v>55000</v>
      </c>
      <c r="H21" s="34">
        <f t="shared" si="0"/>
        <v>7.7161143331733991E-3</v>
      </c>
      <c r="J21" s="72">
        <v>14</v>
      </c>
      <c r="K21" s="61" t="s">
        <v>278</v>
      </c>
      <c r="L21" s="71">
        <f>G20</f>
        <v>180000</v>
      </c>
      <c r="M21" s="73">
        <f t="shared" si="1"/>
        <v>2.5252737817658397E-2</v>
      </c>
    </row>
    <row r="22" spans="2:13" x14ac:dyDescent="0.3">
      <c r="B22" s="61" t="s">
        <v>171</v>
      </c>
      <c r="C22" s="18"/>
      <c r="D22" s="63">
        <f t="shared" si="2"/>
        <v>0</v>
      </c>
      <c r="F22" s="61" t="s">
        <v>293</v>
      </c>
      <c r="G22" s="18"/>
      <c r="H22" s="34">
        <f t="shared" si="0"/>
        <v>0</v>
      </c>
      <c r="J22" s="72">
        <v>15</v>
      </c>
      <c r="K22" s="61" t="s">
        <v>150</v>
      </c>
      <c r="L22" s="71">
        <f>G21</f>
        <v>55000</v>
      </c>
      <c r="M22" s="73">
        <f t="shared" si="1"/>
        <v>7.7161143331733991E-3</v>
      </c>
    </row>
    <row r="23" spans="2:13" x14ac:dyDescent="0.3">
      <c r="B23" s="61" t="s">
        <v>175</v>
      </c>
      <c r="C23" s="18"/>
      <c r="D23" s="63">
        <f t="shared" si="2"/>
        <v>0</v>
      </c>
      <c r="F23" s="61" t="s">
        <v>112</v>
      </c>
      <c r="G23" s="18">
        <v>32000</v>
      </c>
      <c r="H23" s="34">
        <f t="shared" si="0"/>
        <v>4.4893756120281594E-3</v>
      </c>
      <c r="J23" s="72">
        <v>16</v>
      </c>
      <c r="K23" s="61" t="s">
        <v>151</v>
      </c>
      <c r="L23" s="71">
        <f>G24+G25</f>
        <v>0</v>
      </c>
      <c r="M23" s="73">
        <f t="shared" si="1"/>
        <v>0</v>
      </c>
    </row>
    <row r="24" spans="2:13" x14ac:dyDescent="0.3">
      <c r="B24" s="61" t="s">
        <v>174</v>
      </c>
      <c r="C24" s="18"/>
      <c r="D24" s="63">
        <f t="shared" si="2"/>
        <v>0</v>
      </c>
      <c r="F24" s="61" t="s">
        <v>113</v>
      </c>
      <c r="G24" s="18"/>
      <c r="H24" s="34">
        <f t="shared" si="0"/>
        <v>0</v>
      </c>
      <c r="J24" s="72">
        <v>17</v>
      </c>
      <c r="K24" s="61" t="s">
        <v>115</v>
      </c>
      <c r="L24" s="71">
        <f>G26</f>
        <v>0</v>
      </c>
      <c r="M24" s="73">
        <f t="shared" si="1"/>
        <v>0</v>
      </c>
    </row>
    <row r="25" spans="2:13" x14ac:dyDescent="0.3">
      <c r="B25" s="61" t="s">
        <v>172</v>
      </c>
      <c r="C25" s="18"/>
      <c r="D25" s="63">
        <f t="shared" si="2"/>
        <v>0</v>
      </c>
      <c r="F25" s="61" t="s">
        <v>114</v>
      </c>
      <c r="G25" s="18"/>
      <c r="H25" s="34">
        <f t="shared" si="0"/>
        <v>0</v>
      </c>
      <c r="J25" s="72">
        <v>18</v>
      </c>
      <c r="K25" s="61" t="s">
        <v>117</v>
      </c>
      <c r="L25" s="71">
        <f>G27+G28+G29+G15+G22</f>
        <v>0</v>
      </c>
      <c r="M25" s="73">
        <f t="shared" si="1"/>
        <v>0</v>
      </c>
    </row>
    <row r="26" spans="2:13" x14ac:dyDescent="0.3">
      <c r="B26" s="68" t="s">
        <v>104</v>
      </c>
      <c r="C26" s="69">
        <f>SUM(C27:C47)</f>
        <v>18000</v>
      </c>
      <c r="D26" s="70">
        <f t="shared" si="2"/>
        <v>2.0095520708434092E-3</v>
      </c>
      <c r="F26" s="61" t="s">
        <v>115</v>
      </c>
      <c r="G26" s="18"/>
      <c r="H26" s="34">
        <f t="shared" si="0"/>
        <v>0</v>
      </c>
      <c r="J26" s="89" t="s">
        <v>125</v>
      </c>
      <c r="K26" s="90"/>
      <c r="L26" s="69">
        <f>SUM(L27:L28)</f>
        <v>71040</v>
      </c>
      <c r="M26" s="70">
        <f t="shared" si="1"/>
        <v>9.966413858702514E-3</v>
      </c>
    </row>
    <row r="27" spans="2:13" x14ac:dyDescent="0.3">
      <c r="B27" s="61" t="s">
        <v>176</v>
      </c>
      <c r="C27" s="18"/>
      <c r="D27" s="63">
        <f t="shared" si="2"/>
        <v>0</v>
      </c>
      <c r="F27" s="61" t="s">
        <v>294</v>
      </c>
      <c r="G27" s="18"/>
      <c r="H27" s="34">
        <f t="shared" si="0"/>
        <v>0</v>
      </c>
      <c r="J27" s="72">
        <v>19</v>
      </c>
      <c r="K27" s="61" t="s">
        <v>152</v>
      </c>
      <c r="L27" s="71">
        <f>G31</f>
        <v>51040</v>
      </c>
      <c r="M27" s="73">
        <f t="shared" si="1"/>
        <v>7.1605541011849141E-3</v>
      </c>
    </row>
    <row r="28" spans="2:13" x14ac:dyDescent="0.3">
      <c r="B28" s="61" t="s">
        <v>177</v>
      </c>
      <c r="C28" s="18"/>
      <c r="D28" s="63">
        <f t="shared" si="2"/>
        <v>0</v>
      </c>
      <c r="F28" s="61" t="s">
        <v>116</v>
      </c>
      <c r="G28" s="18"/>
      <c r="H28" s="34">
        <f t="shared" si="0"/>
        <v>0</v>
      </c>
      <c r="J28" s="72">
        <v>20</v>
      </c>
      <c r="K28" s="61" t="s">
        <v>127</v>
      </c>
      <c r="L28" s="71">
        <f>G32+G33</f>
        <v>20000</v>
      </c>
      <c r="M28" s="73">
        <f t="shared" si="1"/>
        <v>2.8058597575175998E-3</v>
      </c>
    </row>
    <row r="29" spans="2:13" x14ac:dyDescent="0.3">
      <c r="B29" s="61" t="s">
        <v>178</v>
      </c>
      <c r="C29" s="18"/>
      <c r="D29" s="63">
        <f t="shared" si="2"/>
        <v>0</v>
      </c>
      <c r="F29" s="61" t="s">
        <v>117</v>
      </c>
      <c r="G29" s="18"/>
      <c r="H29" s="34">
        <f t="shared" si="0"/>
        <v>0</v>
      </c>
      <c r="J29" s="89" t="s">
        <v>133</v>
      </c>
      <c r="K29" s="90"/>
      <c r="L29" s="69">
        <f>SUM(L30:L32)</f>
        <v>1514000</v>
      </c>
      <c r="M29" s="70">
        <f t="shared" si="1"/>
        <v>0.21240358364408229</v>
      </c>
    </row>
    <row r="30" spans="2:13" x14ac:dyDescent="0.3">
      <c r="B30" s="61" t="s">
        <v>179</v>
      </c>
      <c r="C30" s="18"/>
      <c r="D30" s="63">
        <f t="shared" si="2"/>
        <v>0</v>
      </c>
      <c r="F30" s="68" t="s">
        <v>125</v>
      </c>
      <c r="G30" s="69">
        <f>SUM(G31:G33)</f>
        <v>71040</v>
      </c>
      <c r="H30" s="70">
        <f t="shared" si="0"/>
        <v>9.966413858702514E-3</v>
      </c>
      <c r="J30" s="72">
        <v>21</v>
      </c>
      <c r="K30" s="61" t="s">
        <v>153</v>
      </c>
      <c r="L30" s="71">
        <f>G35</f>
        <v>1344000</v>
      </c>
      <c r="M30" s="73">
        <f t="shared" si="1"/>
        <v>0.1885537757051827</v>
      </c>
    </row>
    <row r="31" spans="2:13" x14ac:dyDescent="0.3">
      <c r="B31" s="61" t="s">
        <v>180</v>
      </c>
      <c r="C31" s="18"/>
      <c r="D31" s="63">
        <f t="shared" si="2"/>
        <v>0</v>
      </c>
      <c r="F31" s="61" t="s">
        <v>126</v>
      </c>
      <c r="G31" s="10">
        <f>'Obračun amortizacije'!G26</f>
        <v>51040</v>
      </c>
      <c r="H31" s="35">
        <f t="shared" si="0"/>
        <v>7.1605541011849141E-3</v>
      </c>
      <c r="J31" s="72">
        <v>22</v>
      </c>
      <c r="K31" s="61" t="s">
        <v>154</v>
      </c>
      <c r="L31" s="71">
        <f>G36+G37+G38+G39+G40</f>
        <v>150000</v>
      </c>
      <c r="M31" s="73">
        <f t="shared" si="1"/>
        <v>2.1043948181382E-2</v>
      </c>
    </row>
    <row r="32" spans="2:13" x14ac:dyDescent="0.3">
      <c r="B32" s="61" t="s">
        <v>181</v>
      </c>
      <c r="C32" s="18"/>
      <c r="D32" s="63">
        <f t="shared" si="2"/>
        <v>0</v>
      </c>
      <c r="F32" s="61" t="s">
        <v>128</v>
      </c>
      <c r="G32" s="18">
        <v>20000</v>
      </c>
      <c r="H32" s="34">
        <f t="shared" si="0"/>
        <v>2.8058597575175998E-3</v>
      </c>
      <c r="J32" s="72">
        <v>23</v>
      </c>
      <c r="K32" s="61" t="s">
        <v>155</v>
      </c>
      <c r="L32" s="71">
        <f>G41+G42+G43+G44</f>
        <v>20000</v>
      </c>
      <c r="M32" s="73">
        <f t="shared" si="1"/>
        <v>2.8058597575175998E-3</v>
      </c>
    </row>
    <row r="33" spans="2:13" x14ac:dyDescent="0.3">
      <c r="B33" s="61" t="s">
        <v>182</v>
      </c>
      <c r="C33" s="18"/>
      <c r="D33" s="63">
        <f t="shared" si="2"/>
        <v>0</v>
      </c>
      <c r="F33" s="61" t="s">
        <v>129</v>
      </c>
      <c r="G33" s="18"/>
      <c r="H33" s="34">
        <f t="shared" si="0"/>
        <v>0</v>
      </c>
      <c r="J33" s="89" t="s">
        <v>156</v>
      </c>
      <c r="K33" s="90"/>
      <c r="L33" s="69">
        <f>SUM(L34:L35)</f>
        <v>14000</v>
      </c>
      <c r="M33" s="70">
        <f t="shared" si="1"/>
        <v>1.9641018302623196E-3</v>
      </c>
    </row>
    <row r="34" spans="2:13" x14ac:dyDescent="0.3">
      <c r="B34" s="61" t="s">
        <v>184</v>
      </c>
      <c r="C34" s="18"/>
      <c r="D34" s="63">
        <f t="shared" si="2"/>
        <v>0</v>
      </c>
      <c r="F34" s="68" t="s">
        <v>215</v>
      </c>
      <c r="G34" s="69">
        <f>SUM(G35:G44)</f>
        <v>1514000</v>
      </c>
      <c r="H34" s="70">
        <f t="shared" si="0"/>
        <v>0.21240358364408229</v>
      </c>
      <c r="J34" s="72">
        <v>24</v>
      </c>
      <c r="K34" s="61" t="s">
        <v>119</v>
      </c>
      <c r="L34" s="71">
        <f>G46</f>
        <v>14000</v>
      </c>
      <c r="M34" s="73">
        <f t="shared" si="1"/>
        <v>1.9641018302623196E-3</v>
      </c>
    </row>
    <row r="35" spans="2:13" x14ac:dyDescent="0.3">
      <c r="B35" s="61" t="s">
        <v>183</v>
      </c>
      <c r="C35" s="18"/>
      <c r="D35" s="63">
        <f t="shared" si="2"/>
        <v>0</v>
      </c>
      <c r="F35" s="61" t="s">
        <v>295</v>
      </c>
      <c r="G35" s="10">
        <f>'Obračun zarada'!AD27</f>
        <v>1344000</v>
      </c>
      <c r="H35" s="35">
        <f t="shared" si="0"/>
        <v>0.1885537757051827</v>
      </c>
      <c r="J35" s="72">
        <v>25</v>
      </c>
      <c r="K35" s="61" t="s">
        <v>157</v>
      </c>
      <c r="L35" s="71">
        <f>G47+G48+G49+G50+G51+G52</f>
        <v>0</v>
      </c>
      <c r="M35" s="73">
        <f t="shared" si="1"/>
        <v>0</v>
      </c>
    </row>
    <row r="36" spans="2:13" x14ac:dyDescent="0.3">
      <c r="B36" s="61" t="s">
        <v>200</v>
      </c>
      <c r="C36" s="18"/>
      <c r="D36" s="63">
        <f t="shared" si="2"/>
        <v>0</v>
      </c>
      <c r="F36" s="61" t="s">
        <v>130</v>
      </c>
      <c r="G36" s="18">
        <v>150000</v>
      </c>
      <c r="H36" s="34">
        <f t="shared" si="0"/>
        <v>2.1043948181382E-2</v>
      </c>
      <c r="J36" s="89" t="s">
        <v>214</v>
      </c>
      <c r="K36" s="90"/>
      <c r="L36" s="69">
        <f>SUM(L37:L40)</f>
        <v>33000</v>
      </c>
      <c r="M36" s="70">
        <f t="shared" si="1"/>
        <v>4.6296685999040396E-3</v>
      </c>
    </row>
    <row r="37" spans="2:13" x14ac:dyDescent="0.3">
      <c r="B37" s="61" t="s">
        <v>185</v>
      </c>
      <c r="C37" s="18"/>
      <c r="D37" s="63">
        <f t="shared" si="2"/>
        <v>0</v>
      </c>
      <c r="F37" s="61" t="s">
        <v>131</v>
      </c>
      <c r="G37" s="18"/>
      <c r="H37" s="34">
        <f t="shared" si="0"/>
        <v>0</v>
      </c>
      <c r="J37" s="72">
        <v>26</v>
      </c>
      <c r="K37" s="61" t="s">
        <v>211</v>
      </c>
      <c r="L37" s="71">
        <f>G54+G55+G56+G57+G58+G59+G60+G61+G62+G63+G64+G65+G66</f>
        <v>33000</v>
      </c>
      <c r="M37" s="73">
        <f t="shared" si="1"/>
        <v>4.6296685999040396E-3</v>
      </c>
    </row>
    <row r="38" spans="2:13" x14ac:dyDescent="0.3">
      <c r="B38" s="61" t="s">
        <v>186</v>
      </c>
      <c r="C38" s="18"/>
      <c r="D38" s="63">
        <f t="shared" si="2"/>
        <v>0</v>
      </c>
      <c r="F38" s="61" t="s">
        <v>296</v>
      </c>
      <c r="G38" s="18"/>
      <c r="H38" s="34">
        <f t="shared" ref="H38:H65" si="3">G38/$G$75</f>
        <v>0</v>
      </c>
      <c r="J38" s="72">
        <v>27</v>
      </c>
      <c r="K38" s="61" t="s">
        <v>212</v>
      </c>
      <c r="L38" s="71">
        <f>G67+G68+G69+G70</f>
        <v>0</v>
      </c>
      <c r="M38" s="73">
        <f t="shared" si="1"/>
        <v>0</v>
      </c>
    </row>
    <row r="39" spans="2:13" x14ac:dyDescent="0.3">
      <c r="B39" s="61" t="s">
        <v>187</v>
      </c>
      <c r="C39" s="18"/>
      <c r="D39" s="63">
        <f t="shared" si="2"/>
        <v>0</v>
      </c>
      <c r="F39" s="61" t="s">
        <v>132</v>
      </c>
      <c r="G39" s="18"/>
      <c r="H39" s="34">
        <f t="shared" si="3"/>
        <v>0</v>
      </c>
      <c r="J39" s="72">
        <v>28</v>
      </c>
      <c r="K39" s="61" t="s">
        <v>213</v>
      </c>
      <c r="L39" s="71">
        <f>G71+G72</f>
        <v>0</v>
      </c>
      <c r="M39" s="73">
        <f t="shared" si="1"/>
        <v>0</v>
      </c>
    </row>
    <row r="40" spans="2:13" x14ac:dyDescent="0.3">
      <c r="B40" s="61" t="s">
        <v>188</v>
      </c>
      <c r="C40" s="18"/>
      <c r="D40" s="63">
        <f t="shared" si="2"/>
        <v>0</v>
      </c>
      <c r="F40" s="61" t="s">
        <v>297</v>
      </c>
      <c r="G40" s="18"/>
      <c r="H40" s="34">
        <f t="shared" si="3"/>
        <v>0</v>
      </c>
      <c r="J40" s="72">
        <v>29</v>
      </c>
      <c r="K40" s="61" t="s">
        <v>134</v>
      </c>
      <c r="L40" s="71">
        <f>G73+G74</f>
        <v>0</v>
      </c>
      <c r="M40" s="73">
        <f t="shared" si="1"/>
        <v>0</v>
      </c>
    </row>
    <row r="41" spans="2:13" x14ac:dyDescent="0.3">
      <c r="B41" s="61" t="s">
        <v>205</v>
      </c>
      <c r="C41" s="18"/>
      <c r="D41" s="63">
        <f t="shared" si="2"/>
        <v>0</v>
      </c>
      <c r="F41" s="61" t="s">
        <v>298</v>
      </c>
      <c r="G41" s="18">
        <v>20000</v>
      </c>
      <c r="H41" s="34">
        <f t="shared" si="3"/>
        <v>2.8058597575175998E-3</v>
      </c>
      <c r="J41" s="88" t="s">
        <v>122</v>
      </c>
      <c r="K41" s="88"/>
      <c r="L41" s="60">
        <f>L6+L16+L26+L29+L33+L36</f>
        <v>7127940</v>
      </c>
      <c r="M41" s="58">
        <f t="shared" si="1"/>
        <v>1</v>
      </c>
    </row>
    <row r="42" spans="2:13" x14ac:dyDescent="0.3">
      <c r="B42" s="61" t="s">
        <v>189</v>
      </c>
      <c r="C42" s="18">
        <v>18000</v>
      </c>
      <c r="D42" s="63">
        <f t="shared" si="2"/>
        <v>2.0095520708434092E-3</v>
      </c>
      <c r="F42" s="61" t="s">
        <v>299</v>
      </c>
      <c r="G42" s="18"/>
      <c r="H42" s="34">
        <f t="shared" si="3"/>
        <v>0</v>
      </c>
      <c r="J42" s="22"/>
      <c r="K42" s="21"/>
      <c r="L42" s="22"/>
      <c r="M42" s="25"/>
    </row>
    <row r="43" spans="2:13" x14ac:dyDescent="0.3">
      <c r="B43" s="61" t="s">
        <v>190</v>
      </c>
      <c r="C43" s="18"/>
      <c r="D43" s="63">
        <f t="shared" si="2"/>
        <v>0</v>
      </c>
      <c r="F43" s="61" t="s">
        <v>300</v>
      </c>
      <c r="G43" s="18"/>
      <c r="H43" s="34">
        <f t="shared" si="3"/>
        <v>0</v>
      </c>
    </row>
    <row r="44" spans="2:13" x14ac:dyDescent="0.3">
      <c r="B44" s="61" t="s">
        <v>191</v>
      </c>
      <c r="C44" s="18"/>
      <c r="D44" s="63">
        <f t="shared" si="2"/>
        <v>0</v>
      </c>
      <c r="F44" s="61" t="s">
        <v>301</v>
      </c>
      <c r="G44" s="18"/>
      <c r="H44" s="34">
        <f t="shared" si="3"/>
        <v>0</v>
      </c>
    </row>
    <row r="45" spans="2:13" x14ac:dyDescent="0.3">
      <c r="B45" s="61" t="s">
        <v>192</v>
      </c>
      <c r="C45" s="18"/>
      <c r="D45" s="63">
        <f t="shared" si="2"/>
        <v>0</v>
      </c>
      <c r="F45" s="68" t="s">
        <v>118</v>
      </c>
      <c r="G45" s="69">
        <f>SUM(G46:G52)</f>
        <v>14000</v>
      </c>
      <c r="H45" s="70">
        <f t="shared" si="3"/>
        <v>1.9641018302623196E-3</v>
      </c>
    </row>
    <row r="46" spans="2:13" x14ac:dyDescent="0.3">
      <c r="B46" s="61" t="s">
        <v>193</v>
      </c>
      <c r="C46" s="18"/>
      <c r="D46" s="63">
        <f t="shared" si="2"/>
        <v>0</v>
      </c>
      <c r="F46" s="61" t="s">
        <v>119</v>
      </c>
      <c r="G46" s="18">
        <v>14000</v>
      </c>
      <c r="H46" s="34">
        <f t="shared" si="3"/>
        <v>1.9641018302623196E-3</v>
      </c>
    </row>
    <row r="47" spans="2:13" x14ac:dyDescent="0.3">
      <c r="B47" s="61" t="s">
        <v>104</v>
      </c>
      <c r="C47" s="18"/>
      <c r="D47" s="63">
        <f t="shared" si="2"/>
        <v>0</v>
      </c>
      <c r="F47" s="61" t="s">
        <v>120</v>
      </c>
      <c r="G47" s="18"/>
      <c r="H47" s="34">
        <f t="shared" si="3"/>
        <v>0</v>
      </c>
    </row>
    <row r="48" spans="2:13" x14ac:dyDescent="0.3">
      <c r="B48" s="64" t="s">
        <v>158</v>
      </c>
      <c r="C48" s="60">
        <f>C6+C7+C18+C26</f>
        <v>8957220</v>
      </c>
      <c r="D48" s="58">
        <f t="shared" si="2"/>
        <v>1</v>
      </c>
      <c r="F48" s="61" t="s">
        <v>173</v>
      </c>
      <c r="G48" s="18"/>
      <c r="H48" s="34">
        <f t="shared" si="3"/>
        <v>0</v>
      </c>
    </row>
    <row r="49" spans="2:8" x14ac:dyDescent="0.3">
      <c r="C49" s="5"/>
      <c r="D49" s="5"/>
      <c r="F49" s="61" t="s">
        <v>171</v>
      </c>
      <c r="G49" s="18"/>
      <c r="H49" s="34">
        <f t="shared" si="3"/>
        <v>0</v>
      </c>
    </row>
    <row r="50" spans="2:8" x14ac:dyDescent="0.3">
      <c r="B50" s="32" t="s">
        <v>105</v>
      </c>
      <c r="C50" s="5"/>
      <c r="D50" s="5"/>
      <c r="F50" s="61" t="s">
        <v>302</v>
      </c>
      <c r="G50" s="18"/>
      <c r="H50" s="34">
        <f t="shared" si="3"/>
        <v>0</v>
      </c>
    </row>
    <row r="51" spans="2:8" x14ac:dyDescent="0.3">
      <c r="B51" s="32" t="s">
        <v>287</v>
      </c>
      <c r="C51" s="5"/>
      <c r="D51" s="5"/>
      <c r="F51" s="61" t="s">
        <v>303</v>
      </c>
      <c r="G51" s="18"/>
      <c r="H51" s="34">
        <f t="shared" si="3"/>
        <v>0</v>
      </c>
    </row>
    <row r="52" spans="2:8" x14ac:dyDescent="0.3">
      <c r="C52" s="5"/>
      <c r="D52" s="5"/>
      <c r="F52" s="61" t="s">
        <v>121</v>
      </c>
      <c r="G52" s="18"/>
      <c r="H52" s="34">
        <f t="shared" si="3"/>
        <v>0</v>
      </c>
    </row>
    <row r="53" spans="2:8" x14ac:dyDescent="0.3">
      <c r="C53" s="5"/>
      <c r="D53" s="5"/>
      <c r="F53" s="68" t="s">
        <v>134</v>
      </c>
      <c r="G53" s="69">
        <f>SUM(G54:G74)</f>
        <v>33000</v>
      </c>
      <c r="H53" s="70">
        <f t="shared" si="3"/>
        <v>4.6296685999040396E-3</v>
      </c>
    </row>
    <row r="54" spans="2:8" x14ac:dyDescent="0.3">
      <c r="C54" s="5"/>
      <c r="D54" s="5"/>
      <c r="F54" s="61" t="s">
        <v>194</v>
      </c>
      <c r="G54" s="18"/>
      <c r="H54" s="34">
        <f t="shared" si="3"/>
        <v>0</v>
      </c>
    </row>
    <row r="55" spans="2:8" x14ac:dyDescent="0.3">
      <c r="C55" s="5"/>
      <c r="D55" s="5"/>
      <c r="F55" s="61" t="s">
        <v>195</v>
      </c>
      <c r="G55" s="18"/>
      <c r="H55" s="34">
        <f t="shared" si="3"/>
        <v>0</v>
      </c>
    </row>
    <row r="56" spans="2:8" x14ac:dyDescent="0.3">
      <c r="C56" s="5"/>
      <c r="D56" s="5"/>
      <c r="F56" s="61" t="s">
        <v>196</v>
      </c>
      <c r="G56" s="18"/>
      <c r="H56" s="34">
        <f t="shared" si="3"/>
        <v>0</v>
      </c>
    </row>
    <row r="57" spans="2:8" x14ac:dyDescent="0.3">
      <c r="C57" s="5"/>
      <c r="D57" s="5"/>
      <c r="F57" s="61" t="s">
        <v>197</v>
      </c>
      <c r="G57" s="18"/>
      <c r="H57" s="34">
        <f t="shared" si="3"/>
        <v>0</v>
      </c>
    </row>
    <row r="58" spans="2:8" x14ac:dyDescent="0.3">
      <c r="C58" s="5"/>
      <c r="D58" s="5"/>
      <c r="F58" s="61" t="s">
        <v>198</v>
      </c>
      <c r="G58" s="18"/>
      <c r="H58" s="34">
        <f t="shared" si="3"/>
        <v>0</v>
      </c>
    </row>
    <row r="59" spans="2:8" x14ac:dyDescent="0.3">
      <c r="C59" s="5"/>
      <c r="D59" s="5"/>
      <c r="F59" s="61" t="s">
        <v>199</v>
      </c>
      <c r="G59" s="18"/>
      <c r="H59" s="34">
        <f t="shared" si="3"/>
        <v>0</v>
      </c>
    </row>
    <row r="60" spans="2:8" x14ac:dyDescent="0.3">
      <c r="C60" s="5"/>
      <c r="D60" s="5"/>
      <c r="F60" s="61" t="s">
        <v>201</v>
      </c>
      <c r="G60" s="18"/>
      <c r="H60" s="34">
        <f t="shared" si="3"/>
        <v>0</v>
      </c>
    </row>
    <row r="61" spans="2:8" x14ac:dyDescent="0.3">
      <c r="C61" s="5"/>
      <c r="D61" s="5"/>
      <c r="F61" s="61" t="s">
        <v>202</v>
      </c>
      <c r="G61" s="18"/>
      <c r="H61" s="34">
        <f t="shared" si="3"/>
        <v>0</v>
      </c>
    </row>
    <row r="62" spans="2:8" x14ac:dyDescent="0.3">
      <c r="C62" s="5"/>
      <c r="D62" s="5"/>
      <c r="F62" s="61" t="s">
        <v>203</v>
      </c>
      <c r="G62" s="18"/>
      <c r="H62" s="34">
        <f t="shared" si="3"/>
        <v>0</v>
      </c>
    </row>
    <row r="63" spans="2:8" x14ac:dyDescent="0.3">
      <c r="C63" s="5"/>
      <c r="D63" s="5"/>
      <c r="F63" s="61" t="s">
        <v>204</v>
      </c>
      <c r="G63" s="18"/>
      <c r="H63" s="34">
        <f t="shared" si="3"/>
        <v>0</v>
      </c>
    </row>
    <row r="64" spans="2:8" x14ac:dyDescent="0.3">
      <c r="C64" s="5"/>
      <c r="D64" s="5"/>
      <c r="F64" s="61" t="s">
        <v>206</v>
      </c>
      <c r="G64" s="18"/>
      <c r="H64" s="34">
        <f t="shared" si="3"/>
        <v>0</v>
      </c>
    </row>
    <row r="65" spans="3:8" x14ac:dyDescent="0.3">
      <c r="C65" s="5"/>
      <c r="D65" s="5"/>
      <c r="F65" s="61" t="s">
        <v>135</v>
      </c>
      <c r="G65" s="18">
        <v>33000</v>
      </c>
      <c r="H65" s="34">
        <f t="shared" si="3"/>
        <v>4.6296685999040396E-3</v>
      </c>
    </row>
    <row r="66" spans="3:8" x14ac:dyDescent="0.3">
      <c r="C66" s="5"/>
      <c r="D66" s="5"/>
      <c r="F66" s="61" t="s">
        <v>207</v>
      </c>
      <c r="G66" s="18"/>
      <c r="H66" s="34">
        <f t="shared" ref="H66:H75" si="4">G66/$G$75</f>
        <v>0</v>
      </c>
    </row>
    <row r="67" spans="3:8" x14ac:dyDescent="0.3">
      <c r="C67" s="5"/>
      <c r="D67" s="5"/>
      <c r="F67" s="61" t="s">
        <v>136</v>
      </c>
      <c r="G67" s="18"/>
      <c r="H67" s="34">
        <f t="shared" si="4"/>
        <v>0</v>
      </c>
    </row>
    <row r="68" spans="3:8" x14ac:dyDescent="0.3">
      <c r="C68" s="5"/>
      <c r="D68" s="5"/>
      <c r="F68" s="61" t="s">
        <v>137</v>
      </c>
      <c r="G68" s="18"/>
      <c r="H68" s="34">
        <f t="shared" si="4"/>
        <v>0</v>
      </c>
    </row>
    <row r="69" spans="3:8" x14ac:dyDescent="0.3">
      <c r="C69" s="5"/>
      <c r="D69" s="5"/>
      <c r="F69" s="61" t="s">
        <v>138</v>
      </c>
      <c r="G69" s="18"/>
      <c r="H69" s="34">
        <f t="shared" si="4"/>
        <v>0</v>
      </c>
    </row>
    <row r="70" spans="3:8" x14ac:dyDescent="0.3">
      <c r="C70" s="5"/>
      <c r="D70" s="5"/>
      <c r="F70" s="61" t="s">
        <v>139</v>
      </c>
      <c r="G70" s="18"/>
      <c r="H70" s="34">
        <f t="shared" si="4"/>
        <v>0</v>
      </c>
    </row>
    <row r="71" spans="3:8" x14ac:dyDescent="0.3">
      <c r="C71" s="5"/>
      <c r="D71" s="5"/>
      <c r="F71" s="61" t="s">
        <v>208</v>
      </c>
      <c r="G71" s="18"/>
      <c r="H71" s="34">
        <f t="shared" si="4"/>
        <v>0</v>
      </c>
    </row>
    <row r="72" spans="3:8" x14ac:dyDescent="0.3">
      <c r="C72" s="5"/>
      <c r="D72" s="5"/>
      <c r="F72" s="61" t="s">
        <v>209</v>
      </c>
      <c r="G72" s="18"/>
      <c r="H72" s="34">
        <f t="shared" si="4"/>
        <v>0</v>
      </c>
    </row>
    <row r="73" spans="3:8" x14ac:dyDescent="0.3">
      <c r="C73" s="5"/>
      <c r="D73" s="5"/>
      <c r="F73" s="61" t="s">
        <v>210</v>
      </c>
      <c r="G73" s="18"/>
      <c r="H73" s="34">
        <f t="shared" si="4"/>
        <v>0</v>
      </c>
    </row>
    <row r="74" spans="3:8" x14ac:dyDescent="0.3">
      <c r="C74" s="5"/>
      <c r="D74" s="5"/>
      <c r="F74" s="61" t="s">
        <v>134</v>
      </c>
      <c r="G74" s="18"/>
      <c r="H74" s="34">
        <f t="shared" si="4"/>
        <v>0</v>
      </c>
    </row>
    <row r="75" spans="3:8" x14ac:dyDescent="0.3">
      <c r="C75" s="5"/>
      <c r="D75" s="5"/>
      <c r="F75" s="64" t="s">
        <v>122</v>
      </c>
      <c r="G75" s="60">
        <f>G6+G7+G8+G16+G30+G34+G45+G53</f>
        <v>7127940</v>
      </c>
      <c r="H75" s="58">
        <f t="shared" si="4"/>
        <v>1</v>
      </c>
    </row>
    <row r="76" spans="3:8" x14ac:dyDescent="0.3">
      <c r="C76" s="5"/>
      <c r="D76" s="5"/>
      <c r="G76" s="5"/>
      <c r="H76" s="5"/>
    </row>
    <row r="77" spans="3:8" x14ac:dyDescent="0.3">
      <c r="C77" s="5"/>
      <c r="D77" s="5"/>
      <c r="F77" s="32" t="s">
        <v>124</v>
      </c>
      <c r="G77" s="5"/>
      <c r="H77" s="5"/>
    </row>
    <row r="78" spans="3:8" x14ac:dyDescent="0.3">
      <c r="C78" s="5"/>
      <c r="D78" s="5"/>
      <c r="F78" s="32" t="s">
        <v>304</v>
      </c>
      <c r="G78" s="5"/>
      <c r="H78" s="5"/>
    </row>
    <row r="79" spans="3:8" x14ac:dyDescent="0.3">
      <c r="C79" s="5"/>
      <c r="D79" s="5"/>
      <c r="F79" s="32" t="s">
        <v>305</v>
      </c>
      <c r="G79" s="5"/>
      <c r="H79" s="5"/>
    </row>
    <row r="80" spans="3:8" x14ac:dyDescent="0.3">
      <c r="C80" s="5"/>
      <c r="D80" s="5"/>
      <c r="F80" s="32" t="s">
        <v>306</v>
      </c>
      <c r="G80" s="5"/>
      <c r="H80" s="5"/>
    </row>
    <row r="81" spans="3:8" x14ac:dyDescent="0.3">
      <c r="C81" s="5"/>
      <c r="D81" s="5"/>
      <c r="F81" s="32" t="s">
        <v>307</v>
      </c>
      <c r="G81" s="5"/>
      <c r="H81" s="5"/>
    </row>
    <row r="82" spans="3:8" x14ac:dyDescent="0.3">
      <c r="C82" s="5"/>
      <c r="D82" s="5"/>
      <c r="F82" s="32" t="s">
        <v>309</v>
      </c>
    </row>
    <row r="83" spans="3:8" x14ac:dyDescent="0.3">
      <c r="C83" s="5"/>
      <c r="D83" s="5"/>
      <c r="F83" s="32" t="s">
        <v>308</v>
      </c>
    </row>
    <row r="84" spans="3:8" x14ac:dyDescent="0.3">
      <c r="C84" s="5"/>
      <c r="D84" s="5"/>
      <c r="F84" s="32" t="s">
        <v>310</v>
      </c>
    </row>
    <row r="85" spans="3:8" x14ac:dyDescent="0.3">
      <c r="C85" s="5"/>
      <c r="D85" s="5"/>
      <c r="F85" s="32" t="s">
        <v>311</v>
      </c>
    </row>
    <row r="86" spans="3:8" x14ac:dyDescent="0.3">
      <c r="C86" s="5"/>
      <c r="D86" s="5"/>
    </row>
    <row r="128" ht="6" customHeight="1" x14ac:dyDescent="0.3"/>
    <row r="129" ht="16.5" customHeight="1" x14ac:dyDescent="0.3"/>
    <row r="144" ht="6" customHeight="1" x14ac:dyDescent="0.3"/>
    <row r="145" ht="16.5" customHeight="1" x14ac:dyDescent="0.3"/>
    <row r="154" ht="4.5" customHeight="1" x14ac:dyDescent="0.3"/>
    <row r="160" ht="6" customHeight="1" x14ac:dyDescent="0.3"/>
    <row r="161" ht="16.5" customHeight="1" x14ac:dyDescent="0.3"/>
    <row r="187" ht="6" customHeight="1" x14ac:dyDescent="0.3"/>
  </sheetData>
  <mergeCells count="7">
    <mergeCell ref="J41:K41"/>
    <mergeCell ref="J6:K6"/>
    <mergeCell ref="J16:K16"/>
    <mergeCell ref="J26:K26"/>
    <mergeCell ref="J29:K29"/>
    <mergeCell ref="J33:K33"/>
    <mergeCell ref="J36:K36"/>
  </mergeCells>
  <pageMargins left="0.70866141732283472" right="0.70866141732283472" top="0.74803149606299213" bottom="0.74803149606299213" header="0.31496062992125984" footer="0.31496062992125984"/>
  <pageSetup paperSize="9" scale="59" fitToWidth="0" orientation="portrait" r:id="rId1"/>
  <headerFooter>
    <oddHeader>&amp;R&amp;9&amp;G</oddHeader>
    <oddFooter>&amp;L&amp;"A1 Sans,Regular"© Igor Lazarević 2023&amp;R&amp;"A1 Sans,Regular"Strana &amp;P od &amp;N</oddFooter>
  </headerFooter>
  <colBreaks count="2" manualBreakCount="2">
    <brk id="5" max="1048575" man="1"/>
    <brk id="9" max="1048575" man="1"/>
  </colBreaks>
  <ignoredErrors>
    <ignoredError sqref="H6:H7 H8:H76 M6:M42" evalError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B3:F24"/>
  <sheetViews>
    <sheetView showGridLines="0" zoomScale="85" zoomScaleNormal="85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41.5546875" style="1" customWidth="1"/>
    <col min="3" max="3" width="15.5546875" style="1" customWidth="1"/>
    <col min="4" max="4" width="7.5546875" style="1" customWidth="1"/>
    <col min="5" max="5" width="60.109375" style="1" customWidth="1"/>
    <col min="6" max="6" width="15.5546875" style="1" customWidth="1"/>
    <col min="7" max="16384" width="9.109375" style="1"/>
  </cols>
  <sheetData>
    <row r="3" spans="2:6" s="16" customFormat="1" ht="21" x14ac:dyDescent="0.3">
      <c r="B3" s="16" t="s">
        <v>228</v>
      </c>
      <c r="E3" s="16" t="s">
        <v>229</v>
      </c>
    </row>
    <row r="4" spans="2:6" ht="6" customHeight="1" x14ac:dyDescent="0.3"/>
    <row r="5" spans="2:6" ht="16.5" customHeight="1" x14ac:dyDescent="0.3">
      <c r="B5" s="68" t="s">
        <v>222</v>
      </c>
      <c r="C5" s="69">
        <f>SUM(C6:C7)</f>
        <v>8914220</v>
      </c>
      <c r="E5" s="61" t="str">
        <f>B6</f>
        <v>Prihodi od prodaje</v>
      </c>
      <c r="F5" s="62">
        <f>C6</f>
        <v>8414220</v>
      </c>
    </row>
    <row r="6" spans="2:6" x14ac:dyDescent="0.3">
      <c r="B6" s="61" t="str">
        <f>'Prihodi i rashodi'!B6</f>
        <v>Prihodi od prodaje</v>
      </c>
      <c r="C6" s="62">
        <f>'Prihodi i rashodi'!C6</f>
        <v>8414220</v>
      </c>
      <c r="E6" s="61" t="str">
        <f>B7</f>
        <v>Ostali poslovni prihodi</v>
      </c>
      <c r="F6" s="62">
        <f>C7</f>
        <v>500000</v>
      </c>
    </row>
    <row r="7" spans="2:6" x14ac:dyDescent="0.3">
      <c r="B7" s="61" t="str">
        <f>'Prihodi i rashodi'!B7</f>
        <v>Ostali poslovni prihodi</v>
      </c>
      <c r="C7" s="62">
        <f>'Prihodi i rashodi'!C7</f>
        <v>500000</v>
      </c>
      <c r="E7" s="68" t="s">
        <v>223</v>
      </c>
      <c r="F7" s="69">
        <f>SUM(F5:F6)</f>
        <v>8914220</v>
      </c>
    </row>
    <row r="8" spans="2:6" x14ac:dyDescent="0.3">
      <c r="B8" s="68" t="s">
        <v>230</v>
      </c>
      <c r="C8" s="69">
        <f>SUM(C9:C14)</f>
        <v>7080940</v>
      </c>
      <c r="E8" s="61" t="str">
        <f>B9</f>
        <v>Troškovi materijala</v>
      </c>
      <c r="F8" s="62">
        <f>C9</f>
        <v>2430000</v>
      </c>
    </row>
    <row r="9" spans="2:6" x14ac:dyDescent="0.3">
      <c r="B9" s="61" t="str">
        <f>'Prihodi i rashodi'!F6</f>
        <v>Troškovi materijala</v>
      </c>
      <c r="C9" s="62">
        <f>'Prihodi i rashodi'!G6</f>
        <v>2430000</v>
      </c>
      <c r="E9" s="68" t="s">
        <v>224</v>
      </c>
      <c r="F9" s="69">
        <f>F7-F8</f>
        <v>6484220</v>
      </c>
    </row>
    <row r="10" spans="2:6" x14ac:dyDescent="0.3">
      <c r="B10" s="61" t="str">
        <f>'Prihodi i rashodi'!F7</f>
        <v>Troškovi goriva i energije</v>
      </c>
      <c r="C10" s="62">
        <f>'Prihodi i rashodi'!G7</f>
        <v>366900</v>
      </c>
      <c r="E10" s="61" t="str">
        <f>B14</f>
        <v xml:space="preserve">Troškovi zarada i naknada zarada </v>
      </c>
      <c r="F10" s="62">
        <f>C14</f>
        <v>1514000</v>
      </c>
    </row>
    <row r="11" spans="2:6" x14ac:dyDescent="0.3">
      <c r="B11" s="61" t="str">
        <f>'Prihodi i rashodi'!F8</f>
        <v xml:space="preserve">Troškovi proizvodnih usluga </v>
      </c>
      <c r="C11" s="62">
        <f>'Prihodi i rashodi'!G8</f>
        <v>2202000</v>
      </c>
      <c r="E11" s="61" t="str">
        <f t="shared" ref="E11:F13" si="0">B10</f>
        <v>Troškovi goriva i energije</v>
      </c>
      <c r="F11" s="62">
        <f t="shared" si="0"/>
        <v>366900</v>
      </c>
    </row>
    <row r="12" spans="2:6" x14ac:dyDescent="0.3">
      <c r="B12" s="61" t="str">
        <f>'Prihodi i rashodi'!F16</f>
        <v xml:space="preserve">Nematerijalni troškovi </v>
      </c>
      <c r="C12" s="62">
        <f>'Prihodi i rashodi'!G16</f>
        <v>497000</v>
      </c>
      <c r="E12" s="61" t="str">
        <f t="shared" si="0"/>
        <v xml:space="preserve">Troškovi proizvodnih usluga </v>
      </c>
      <c r="F12" s="62">
        <f t="shared" si="0"/>
        <v>2202000</v>
      </c>
    </row>
    <row r="13" spans="2:6" x14ac:dyDescent="0.3">
      <c r="B13" s="61" t="str">
        <f>'Prihodi i rashodi'!F30</f>
        <v>Troškovi amortizacije i rezervisanja</v>
      </c>
      <c r="C13" s="62">
        <f>'Prihodi i rashodi'!G30</f>
        <v>71040</v>
      </c>
      <c r="E13" s="61" t="str">
        <f t="shared" si="0"/>
        <v xml:space="preserve">Nematerijalni troškovi </v>
      </c>
      <c r="F13" s="62">
        <f t="shared" si="0"/>
        <v>497000</v>
      </c>
    </row>
    <row r="14" spans="2:6" x14ac:dyDescent="0.3">
      <c r="B14" s="61" t="str">
        <f>'Prihodi i rashodi'!F34</f>
        <v xml:space="preserve">Troškovi zarada i naknada zarada </v>
      </c>
      <c r="C14" s="62">
        <f>'Prihodi i rashodi'!G34</f>
        <v>1514000</v>
      </c>
      <c r="E14" s="68" t="s">
        <v>226</v>
      </c>
      <c r="F14" s="69">
        <f>F9-F10-F11-F12-F13</f>
        <v>1904320</v>
      </c>
    </row>
    <row r="15" spans="2:6" x14ac:dyDescent="0.3">
      <c r="B15" s="68" t="s">
        <v>216</v>
      </c>
      <c r="C15" s="69">
        <f>C5-C8</f>
        <v>1833280</v>
      </c>
      <c r="E15" s="61" t="str">
        <f>B13</f>
        <v>Troškovi amortizacije i rezervisanja</v>
      </c>
      <c r="F15" s="62">
        <f>C13</f>
        <v>71040</v>
      </c>
    </row>
    <row r="16" spans="2:6" x14ac:dyDescent="0.3">
      <c r="B16" s="61" t="str">
        <f>'Prihodi i rashodi'!B18</f>
        <v xml:space="preserve">Finansijski prihodi  </v>
      </c>
      <c r="C16" s="62">
        <f>'Prihodi i rashodi'!C18</f>
        <v>25000</v>
      </c>
      <c r="E16" s="68" t="s">
        <v>225</v>
      </c>
      <c r="F16" s="69">
        <f>F14-F15</f>
        <v>1833280</v>
      </c>
    </row>
    <row r="17" spans="2:6" x14ac:dyDescent="0.3">
      <c r="B17" s="61" t="str">
        <f>'Prihodi i rashodi'!F45</f>
        <v xml:space="preserve">Finansijski rashodi </v>
      </c>
      <c r="C17" s="62">
        <f>'Prihodi i rashodi'!G45</f>
        <v>14000</v>
      </c>
      <c r="E17" s="61" t="str">
        <f>B16</f>
        <v xml:space="preserve">Finansijski prihodi  </v>
      </c>
      <c r="F17" s="62">
        <f>C16</f>
        <v>25000</v>
      </c>
    </row>
    <row r="18" spans="2:6" x14ac:dyDescent="0.3">
      <c r="B18" s="68" t="s">
        <v>217</v>
      </c>
      <c r="C18" s="69">
        <f>C16-C17</f>
        <v>11000</v>
      </c>
      <c r="E18" s="61" t="str">
        <f>B17</f>
        <v xml:space="preserve">Finansijski rashodi </v>
      </c>
      <c r="F18" s="62">
        <f>C17</f>
        <v>14000</v>
      </c>
    </row>
    <row r="19" spans="2:6" x14ac:dyDescent="0.3">
      <c r="B19" s="74" t="str">
        <f>'Prihodi i rashodi'!B26</f>
        <v>Ostali prihodi</v>
      </c>
      <c r="C19" s="62">
        <f>'Prihodi i rashodi'!C26</f>
        <v>18000</v>
      </c>
      <c r="E19" s="61" t="str">
        <f>B19</f>
        <v>Ostali prihodi</v>
      </c>
      <c r="F19" s="62">
        <f>C19</f>
        <v>18000</v>
      </c>
    </row>
    <row r="20" spans="2:6" x14ac:dyDescent="0.3">
      <c r="B20" s="74" t="str">
        <f>'Prihodi i rashodi'!F53</f>
        <v>Ostali rashodi</v>
      </c>
      <c r="C20" s="62">
        <f>'Prihodi i rashodi'!G53</f>
        <v>33000</v>
      </c>
      <c r="E20" s="74" t="str">
        <f>B20</f>
        <v>Ostali rashodi</v>
      </c>
      <c r="F20" s="62">
        <f>C20</f>
        <v>33000</v>
      </c>
    </row>
    <row r="21" spans="2:6" x14ac:dyDescent="0.3">
      <c r="B21" s="68" t="s">
        <v>218</v>
      </c>
      <c r="C21" s="69">
        <f>C19-C20</f>
        <v>-15000</v>
      </c>
      <c r="E21" s="68" t="s">
        <v>227</v>
      </c>
      <c r="F21" s="69">
        <f>F16+(F17-F18)+(F19-F20)</f>
        <v>1829280</v>
      </c>
    </row>
    <row r="22" spans="2:6" x14ac:dyDescent="0.3">
      <c r="B22" s="68" t="s">
        <v>219</v>
      </c>
      <c r="C22" s="69">
        <f>C15+C18+C21</f>
        <v>1829280</v>
      </c>
      <c r="E22" s="61" t="str">
        <f>B23</f>
        <v>Porez na dobit (15%)</v>
      </c>
      <c r="F22" s="62">
        <f>IF(F21*0.15&gt;0,F21*0.15,0)</f>
        <v>274392</v>
      </c>
    </row>
    <row r="23" spans="2:6" x14ac:dyDescent="0.3">
      <c r="B23" s="61" t="s">
        <v>221</v>
      </c>
      <c r="C23" s="62">
        <f>IF(C22*0.15&gt;0,C22*0.15,0)</f>
        <v>274392</v>
      </c>
      <c r="E23" s="64" t="s">
        <v>220</v>
      </c>
      <c r="F23" s="60">
        <f>F21-F22</f>
        <v>1554888</v>
      </c>
    </row>
    <row r="24" spans="2:6" x14ac:dyDescent="0.3">
      <c r="B24" s="64" t="s">
        <v>220</v>
      </c>
      <c r="C24" s="60">
        <f>C22-C23</f>
        <v>1554888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&amp;R&amp;9&amp;G</oddHeader>
    <oddFooter>&amp;L&amp;"A1 Sans,Regular"© Igor Lazarević 2023&amp;R&amp;"A1 Sans,Regular"Strana &amp;P od &amp;N</oddFooter>
  </headerFooter>
  <ignoredErrors>
    <ignoredError sqref="F7" formula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B3:E12"/>
  <sheetViews>
    <sheetView showGridLines="0" zoomScale="85" zoomScaleNormal="85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33.88671875" style="1" customWidth="1"/>
    <col min="3" max="3" width="17.33203125" style="1" customWidth="1"/>
    <col min="4" max="4" width="2" style="1" customWidth="1"/>
    <col min="5" max="16384" width="9.109375" style="1"/>
  </cols>
  <sheetData>
    <row r="3" spans="2:5" s="16" customFormat="1" ht="23.4" x14ac:dyDescent="0.3">
      <c r="B3" s="43" t="s">
        <v>234</v>
      </c>
    </row>
    <row r="4" spans="2:5" ht="6" customHeight="1" x14ac:dyDescent="0.3"/>
    <row r="5" spans="2:5" ht="16.5" customHeight="1" x14ac:dyDescent="0.3">
      <c r="B5" s="61" t="s">
        <v>158</v>
      </c>
      <c r="C5" s="62">
        <f>'Bilans uspeha'!C5+'Bilans uspeha'!C16+'Bilans uspeha'!C19</f>
        <v>8957220</v>
      </c>
    </row>
    <row r="6" spans="2:5" ht="16.5" customHeight="1" x14ac:dyDescent="0.3">
      <c r="B6" s="61" t="s">
        <v>122</v>
      </c>
      <c r="C6" s="62">
        <f>'Bilans uspeha'!C8+'Bilans uspeha'!C17+'Bilans uspeha'!C20</f>
        <v>7127940</v>
      </c>
    </row>
    <row r="7" spans="2:5" ht="16.5" customHeight="1" x14ac:dyDescent="0.3">
      <c r="B7" s="68" t="s">
        <v>219</v>
      </c>
      <c r="C7" s="69">
        <f>C5-C6</f>
        <v>1829280</v>
      </c>
      <c r="E7" s="1" t="s">
        <v>334</v>
      </c>
    </row>
    <row r="8" spans="2:5" ht="16.5" customHeight="1" x14ac:dyDescent="0.3">
      <c r="B8" s="61" t="s">
        <v>221</v>
      </c>
      <c r="C8" s="62">
        <f>'Bilans uspeha'!C23</f>
        <v>274392</v>
      </c>
    </row>
    <row r="9" spans="2:5" ht="16.5" customHeight="1" x14ac:dyDescent="0.3">
      <c r="B9" s="68" t="s">
        <v>220</v>
      </c>
      <c r="C9" s="69">
        <f>C7-C8</f>
        <v>1554888</v>
      </c>
      <c r="E9" s="1" t="s">
        <v>335</v>
      </c>
    </row>
    <row r="10" spans="2:5" ht="16.5" customHeight="1" x14ac:dyDescent="0.3">
      <c r="B10" s="68" t="s">
        <v>231</v>
      </c>
      <c r="C10" s="69">
        <f>C5/C6</f>
        <v>1.2566351568615897</v>
      </c>
      <c r="E10" s="1" t="s">
        <v>336</v>
      </c>
    </row>
    <row r="11" spans="2:5" ht="16.5" customHeight="1" x14ac:dyDescent="0.3">
      <c r="B11" s="61" t="s">
        <v>232</v>
      </c>
      <c r="C11" s="62">
        <f>Ulaganja!C12</f>
        <v>5284106</v>
      </c>
    </row>
    <row r="12" spans="2:5" ht="16.5" customHeight="1" x14ac:dyDescent="0.3">
      <c r="B12" s="68" t="s">
        <v>233</v>
      </c>
      <c r="C12" s="69">
        <f>C11/C9</f>
        <v>3.3983836777954424</v>
      </c>
      <c r="E12" s="1" t="s">
        <v>337</v>
      </c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&amp;R&amp;9&amp;G</oddHeader>
    <oddFooter>&amp;L&amp;"A1 Sans,Regular"© Igor Lazarević 2023&amp;R&amp;"A1 Sans,Regular"Strana &amp;P od &amp;N</oddFooter>
  </headerFooter>
  <ignoredErrors>
    <ignoredError sqref="C8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99"/>
    <pageSetUpPr fitToPage="1"/>
  </sheetPr>
  <dimension ref="A3:J201"/>
  <sheetViews>
    <sheetView showGridLines="0" zoomScale="85" zoomScaleNormal="85" workbookViewId="0">
      <selection activeCell="B5" sqref="B5"/>
    </sheetView>
  </sheetViews>
  <sheetFormatPr defaultColWidth="9.109375" defaultRowHeight="14.4" outlineLevelRow="1" x14ac:dyDescent="0.3"/>
  <cols>
    <col min="1" max="1" width="3.44140625" style="1" customWidth="1"/>
    <col min="2" max="2" width="7" style="1" customWidth="1"/>
    <col min="3" max="3" width="39.5546875" style="1" customWidth="1"/>
    <col min="4" max="6" width="17.88671875" style="1" customWidth="1"/>
    <col min="7" max="7" width="19.33203125" style="1" customWidth="1"/>
    <col min="8" max="8" width="12.33203125" style="1" customWidth="1"/>
    <col min="9" max="10" width="19.33203125" style="1" customWidth="1"/>
    <col min="11" max="16384" width="9.109375" style="1"/>
  </cols>
  <sheetData>
    <row r="3" spans="2:10" ht="21" x14ac:dyDescent="0.3">
      <c r="B3" s="16" t="s">
        <v>338</v>
      </c>
      <c r="D3" s="2"/>
      <c r="E3" s="4"/>
      <c r="F3" s="3"/>
      <c r="G3" s="5"/>
      <c r="H3" s="4"/>
      <c r="I3" s="5"/>
      <c r="J3" s="33" t="s">
        <v>23</v>
      </c>
    </row>
    <row r="4" spans="2:10" ht="4.5" customHeight="1" outlineLevel="1" x14ac:dyDescent="0.3"/>
    <row r="5" spans="2:10" ht="16.5" customHeight="1" outlineLevel="1" x14ac:dyDescent="0.3">
      <c r="B5" s="65" t="s">
        <v>0</v>
      </c>
      <c r="C5" s="64" t="s">
        <v>24</v>
      </c>
      <c r="D5" s="65" t="s">
        <v>1</v>
      </c>
      <c r="E5" s="75" t="s">
        <v>64</v>
      </c>
      <c r="F5" s="76" t="s">
        <v>2</v>
      </c>
      <c r="G5" s="60" t="s">
        <v>4</v>
      </c>
      <c r="H5" s="75" t="s">
        <v>5</v>
      </c>
      <c r="I5" s="60" t="s">
        <v>7</v>
      </c>
      <c r="J5" s="60" t="s">
        <v>6</v>
      </c>
    </row>
    <row r="6" spans="2:10" outlineLevel="1" x14ac:dyDescent="0.3">
      <c r="B6" s="79">
        <v>1</v>
      </c>
      <c r="C6" s="11" t="s">
        <v>235</v>
      </c>
      <c r="D6" s="12" t="s">
        <v>9</v>
      </c>
      <c r="E6" s="14">
        <v>25000</v>
      </c>
      <c r="F6" s="13">
        <v>4</v>
      </c>
      <c r="G6" s="62">
        <f t="shared" ref="G6:G25" si="0">F6*E6</f>
        <v>100000</v>
      </c>
      <c r="H6" s="15"/>
      <c r="I6" s="62">
        <f>G6*H6</f>
        <v>0</v>
      </c>
      <c r="J6" s="69">
        <f>G6-I6</f>
        <v>100000</v>
      </c>
    </row>
    <row r="7" spans="2:10" outlineLevel="1" x14ac:dyDescent="0.3">
      <c r="B7" s="79">
        <v>2</v>
      </c>
      <c r="C7" s="11" t="s">
        <v>236</v>
      </c>
      <c r="D7" s="12" t="s">
        <v>9</v>
      </c>
      <c r="E7" s="14">
        <v>9800</v>
      </c>
      <c r="F7" s="13">
        <v>24</v>
      </c>
      <c r="G7" s="62">
        <f t="shared" si="0"/>
        <v>235200</v>
      </c>
      <c r="H7" s="15"/>
      <c r="I7" s="62">
        <f t="shared" ref="I7:I25" si="1">G7*H7</f>
        <v>0</v>
      </c>
      <c r="J7" s="69">
        <f t="shared" ref="J7:J25" si="2">G7-I7</f>
        <v>235200</v>
      </c>
    </row>
    <row r="8" spans="2:10" outlineLevel="1" x14ac:dyDescent="0.3">
      <c r="B8" s="79">
        <v>3</v>
      </c>
      <c r="C8" s="11" t="s">
        <v>280</v>
      </c>
      <c r="D8" s="12" t="s">
        <v>9</v>
      </c>
      <c r="E8" s="14">
        <v>2000</v>
      </c>
      <c r="F8" s="13">
        <v>2000</v>
      </c>
      <c r="G8" s="62">
        <f t="shared" si="0"/>
        <v>4000000</v>
      </c>
      <c r="H8" s="15"/>
      <c r="I8" s="62">
        <f t="shared" si="1"/>
        <v>0</v>
      </c>
      <c r="J8" s="69">
        <f t="shared" si="2"/>
        <v>4000000</v>
      </c>
    </row>
    <row r="9" spans="2:10" outlineLevel="1" x14ac:dyDescent="0.3">
      <c r="B9" s="79">
        <v>4</v>
      </c>
      <c r="C9" s="11"/>
      <c r="D9" s="12"/>
      <c r="E9" s="14"/>
      <c r="F9" s="13"/>
      <c r="G9" s="62">
        <f t="shared" si="0"/>
        <v>0</v>
      </c>
      <c r="H9" s="15"/>
      <c r="I9" s="62">
        <f t="shared" si="1"/>
        <v>0</v>
      </c>
      <c r="J9" s="69">
        <f t="shared" si="2"/>
        <v>0</v>
      </c>
    </row>
    <row r="10" spans="2:10" outlineLevel="1" x14ac:dyDescent="0.3">
      <c r="B10" s="79">
        <v>5</v>
      </c>
      <c r="C10" s="11"/>
      <c r="D10" s="12"/>
      <c r="E10" s="14"/>
      <c r="F10" s="13"/>
      <c r="G10" s="62">
        <f t="shared" si="0"/>
        <v>0</v>
      </c>
      <c r="H10" s="15"/>
      <c r="I10" s="62">
        <f t="shared" si="1"/>
        <v>0</v>
      </c>
      <c r="J10" s="69">
        <f t="shared" si="2"/>
        <v>0</v>
      </c>
    </row>
    <row r="11" spans="2:10" outlineLevel="1" x14ac:dyDescent="0.3">
      <c r="B11" s="79">
        <v>6</v>
      </c>
      <c r="C11" s="11"/>
      <c r="D11" s="12"/>
      <c r="E11" s="14"/>
      <c r="F11" s="13"/>
      <c r="G11" s="62">
        <f t="shared" si="0"/>
        <v>0</v>
      </c>
      <c r="H11" s="15"/>
      <c r="I11" s="62">
        <f t="shared" si="1"/>
        <v>0</v>
      </c>
      <c r="J11" s="69">
        <f t="shared" si="2"/>
        <v>0</v>
      </c>
    </row>
    <row r="12" spans="2:10" outlineLevel="1" x14ac:dyDescent="0.3">
      <c r="B12" s="79">
        <v>7</v>
      </c>
      <c r="C12" s="11"/>
      <c r="D12" s="12"/>
      <c r="E12" s="14"/>
      <c r="F12" s="13"/>
      <c r="G12" s="62">
        <f t="shared" si="0"/>
        <v>0</v>
      </c>
      <c r="H12" s="15"/>
      <c r="I12" s="62">
        <f t="shared" si="1"/>
        <v>0</v>
      </c>
      <c r="J12" s="69">
        <f t="shared" si="2"/>
        <v>0</v>
      </c>
    </row>
    <row r="13" spans="2:10" outlineLevel="1" x14ac:dyDescent="0.3">
      <c r="B13" s="79">
        <v>8</v>
      </c>
      <c r="C13" s="11"/>
      <c r="D13" s="12"/>
      <c r="E13" s="14"/>
      <c r="F13" s="13"/>
      <c r="G13" s="62">
        <f t="shared" si="0"/>
        <v>0</v>
      </c>
      <c r="H13" s="15"/>
      <c r="I13" s="62">
        <f t="shared" si="1"/>
        <v>0</v>
      </c>
      <c r="J13" s="69">
        <f t="shared" si="2"/>
        <v>0</v>
      </c>
    </row>
    <row r="14" spans="2:10" outlineLevel="1" x14ac:dyDescent="0.3">
      <c r="B14" s="79">
        <v>9</v>
      </c>
      <c r="C14" s="11"/>
      <c r="D14" s="12"/>
      <c r="E14" s="14"/>
      <c r="F14" s="13"/>
      <c r="G14" s="62">
        <f t="shared" si="0"/>
        <v>0</v>
      </c>
      <c r="H14" s="15"/>
      <c r="I14" s="62">
        <f t="shared" si="1"/>
        <v>0</v>
      </c>
      <c r="J14" s="69">
        <f t="shared" si="2"/>
        <v>0</v>
      </c>
    </row>
    <row r="15" spans="2:10" outlineLevel="1" x14ac:dyDescent="0.3">
      <c r="B15" s="79">
        <v>10</v>
      </c>
      <c r="C15" s="11"/>
      <c r="D15" s="12"/>
      <c r="E15" s="14"/>
      <c r="F15" s="13"/>
      <c r="G15" s="62">
        <f t="shared" si="0"/>
        <v>0</v>
      </c>
      <c r="H15" s="15"/>
      <c r="I15" s="62">
        <f t="shared" si="1"/>
        <v>0</v>
      </c>
      <c r="J15" s="69">
        <f t="shared" si="2"/>
        <v>0</v>
      </c>
    </row>
    <row r="16" spans="2:10" outlineLevel="1" x14ac:dyDescent="0.3">
      <c r="B16" s="79">
        <v>11</v>
      </c>
      <c r="C16" s="11"/>
      <c r="D16" s="12"/>
      <c r="E16" s="14"/>
      <c r="F16" s="13"/>
      <c r="G16" s="62">
        <f t="shared" si="0"/>
        <v>0</v>
      </c>
      <c r="H16" s="15"/>
      <c r="I16" s="62">
        <f t="shared" si="1"/>
        <v>0</v>
      </c>
      <c r="J16" s="69">
        <f t="shared" si="2"/>
        <v>0</v>
      </c>
    </row>
    <row r="17" spans="2:10" outlineLevel="1" x14ac:dyDescent="0.3">
      <c r="B17" s="79">
        <v>12</v>
      </c>
      <c r="C17" s="11"/>
      <c r="D17" s="12"/>
      <c r="E17" s="14"/>
      <c r="F17" s="13"/>
      <c r="G17" s="62">
        <f t="shared" si="0"/>
        <v>0</v>
      </c>
      <c r="H17" s="15"/>
      <c r="I17" s="62">
        <f t="shared" si="1"/>
        <v>0</v>
      </c>
      <c r="J17" s="69">
        <f t="shared" si="2"/>
        <v>0</v>
      </c>
    </row>
    <row r="18" spans="2:10" outlineLevel="1" x14ac:dyDescent="0.3">
      <c r="B18" s="79">
        <v>13</v>
      </c>
      <c r="C18" s="11"/>
      <c r="D18" s="12"/>
      <c r="E18" s="14"/>
      <c r="F18" s="13"/>
      <c r="G18" s="62">
        <f t="shared" si="0"/>
        <v>0</v>
      </c>
      <c r="H18" s="15"/>
      <c r="I18" s="62">
        <f t="shared" si="1"/>
        <v>0</v>
      </c>
      <c r="J18" s="69">
        <f t="shared" si="2"/>
        <v>0</v>
      </c>
    </row>
    <row r="19" spans="2:10" outlineLevel="1" x14ac:dyDescent="0.3">
      <c r="B19" s="79">
        <v>14</v>
      </c>
      <c r="C19" s="11"/>
      <c r="D19" s="12"/>
      <c r="E19" s="14"/>
      <c r="F19" s="13"/>
      <c r="G19" s="62">
        <f t="shared" si="0"/>
        <v>0</v>
      </c>
      <c r="H19" s="15"/>
      <c r="I19" s="62">
        <f t="shared" si="1"/>
        <v>0</v>
      </c>
      <c r="J19" s="69">
        <f t="shared" si="2"/>
        <v>0</v>
      </c>
    </row>
    <row r="20" spans="2:10" outlineLevel="1" x14ac:dyDescent="0.3">
      <c r="B20" s="79">
        <v>15</v>
      </c>
      <c r="C20" s="11"/>
      <c r="D20" s="12"/>
      <c r="E20" s="14"/>
      <c r="F20" s="13"/>
      <c r="G20" s="62">
        <f t="shared" si="0"/>
        <v>0</v>
      </c>
      <c r="H20" s="15"/>
      <c r="I20" s="62">
        <f t="shared" si="1"/>
        <v>0</v>
      </c>
      <c r="J20" s="69">
        <f t="shared" si="2"/>
        <v>0</v>
      </c>
    </row>
    <row r="21" spans="2:10" outlineLevel="1" x14ac:dyDescent="0.3">
      <c r="B21" s="79">
        <v>16</v>
      </c>
      <c r="C21" s="11"/>
      <c r="D21" s="12"/>
      <c r="E21" s="14"/>
      <c r="F21" s="13"/>
      <c r="G21" s="62">
        <f t="shared" si="0"/>
        <v>0</v>
      </c>
      <c r="H21" s="15"/>
      <c r="I21" s="62">
        <f t="shared" si="1"/>
        <v>0</v>
      </c>
      <c r="J21" s="69">
        <f t="shared" si="2"/>
        <v>0</v>
      </c>
    </row>
    <row r="22" spans="2:10" outlineLevel="1" x14ac:dyDescent="0.3">
      <c r="B22" s="79">
        <v>17</v>
      </c>
      <c r="C22" s="11"/>
      <c r="D22" s="12"/>
      <c r="E22" s="14"/>
      <c r="F22" s="13"/>
      <c r="G22" s="62">
        <f t="shared" si="0"/>
        <v>0</v>
      </c>
      <c r="H22" s="15"/>
      <c r="I22" s="62">
        <f t="shared" si="1"/>
        <v>0</v>
      </c>
      <c r="J22" s="69">
        <f t="shared" si="2"/>
        <v>0</v>
      </c>
    </row>
    <row r="23" spans="2:10" outlineLevel="1" x14ac:dyDescent="0.3">
      <c r="B23" s="79">
        <v>18</v>
      </c>
      <c r="C23" s="11"/>
      <c r="D23" s="12"/>
      <c r="E23" s="14"/>
      <c r="F23" s="13"/>
      <c r="G23" s="62">
        <f t="shared" si="0"/>
        <v>0</v>
      </c>
      <c r="H23" s="15"/>
      <c r="I23" s="62">
        <f t="shared" si="1"/>
        <v>0</v>
      </c>
      <c r="J23" s="69">
        <f t="shared" si="2"/>
        <v>0</v>
      </c>
    </row>
    <row r="24" spans="2:10" outlineLevel="1" x14ac:dyDescent="0.3">
      <c r="B24" s="79">
        <v>19</v>
      </c>
      <c r="C24" s="11"/>
      <c r="D24" s="12"/>
      <c r="E24" s="14"/>
      <c r="F24" s="13"/>
      <c r="G24" s="62">
        <f t="shared" si="0"/>
        <v>0</v>
      </c>
      <c r="H24" s="15"/>
      <c r="I24" s="62">
        <f t="shared" si="1"/>
        <v>0</v>
      </c>
      <c r="J24" s="69">
        <f t="shared" si="2"/>
        <v>0</v>
      </c>
    </row>
    <row r="25" spans="2:10" outlineLevel="1" x14ac:dyDescent="0.3">
      <c r="B25" s="79">
        <v>20</v>
      </c>
      <c r="C25" s="11"/>
      <c r="D25" s="12"/>
      <c r="E25" s="14"/>
      <c r="F25" s="13"/>
      <c r="G25" s="62">
        <f t="shared" si="0"/>
        <v>0</v>
      </c>
      <c r="H25" s="15"/>
      <c r="I25" s="62">
        <f t="shared" si="1"/>
        <v>0</v>
      </c>
      <c r="J25" s="69">
        <f t="shared" si="2"/>
        <v>0</v>
      </c>
    </row>
    <row r="26" spans="2:10" outlineLevel="1" x14ac:dyDescent="0.3">
      <c r="B26" s="88" t="s">
        <v>17</v>
      </c>
      <c r="C26" s="88"/>
      <c r="D26" s="65" t="s">
        <v>3</v>
      </c>
      <c r="E26" s="75" t="s">
        <v>3</v>
      </c>
      <c r="F26" s="76">
        <f>SUM(F6:F25)</f>
        <v>2028</v>
      </c>
      <c r="G26" s="60">
        <f>SUM(G6:G25)</f>
        <v>4335200</v>
      </c>
      <c r="H26" s="77" t="s">
        <v>3</v>
      </c>
      <c r="I26" s="60">
        <f>SUM(I6:I25)</f>
        <v>0</v>
      </c>
      <c r="J26" s="60">
        <f>SUM(J6:J25)</f>
        <v>4335200</v>
      </c>
    </row>
    <row r="27" spans="2:10" outlineLevel="1" x14ac:dyDescent="0.3">
      <c r="B27" s="2"/>
      <c r="D27" s="2"/>
      <c r="E27" s="4"/>
      <c r="F27" s="3"/>
      <c r="G27" s="5"/>
      <c r="H27" s="4"/>
      <c r="I27" s="5"/>
      <c r="J27" s="5"/>
    </row>
    <row r="28" spans="2:10" x14ac:dyDescent="0.3">
      <c r="B28" s="2"/>
      <c r="D28" s="2"/>
      <c r="E28" s="4"/>
      <c r="F28" s="3"/>
      <c r="G28" s="5"/>
      <c r="H28" s="4"/>
      <c r="I28" s="5"/>
      <c r="J28" s="5"/>
    </row>
    <row r="29" spans="2:10" ht="21" x14ac:dyDescent="0.3">
      <c r="B29" s="16" t="s">
        <v>339</v>
      </c>
      <c r="D29" s="2"/>
      <c r="E29" s="4"/>
      <c r="F29" s="3"/>
      <c r="G29" s="5"/>
      <c r="H29" s="4"/>
      <c r="I29" s="5"/>
      <c r="J29" s="33" t="s">
        <v>23</v>
      </c>
    </row>
    <row r="30" spans="2:10" ht="4.5" customHeight="1" outlineLevel="1" x14ac:dyDescent="0.3"/>
    <row r="31" spans="2:10" ht="16.5" customHeight="1" outlineLevel="1" x14ac:dyDescent="0.3">
      <c r="B31" s="65" t="s">
        <v>0</v>
      </c>
      <c r="C31" s="64" t="s">
        <v>24</v>
      </c>
      <c r="D31" s="65" t="s">
        <v>1</v>
      </c>
      <c r="E31" s="75" t="s">
        <v>64</v>
      </c>
      <c r="F31" s="76" t="s">
        <v>2</v>
      </c>
      <c r="G31" s="60" t="s">
        <v>4</v>
      </c>
      <c r="H31" s="75" t="s">
        <v>5</v>
      </c>
      <c r="I31" s="60" t="s">
        <v>7</v>
      </c>
      <c r="J31" s="60" t="s">
        <v>6</v>
      </c>
    </row>
    <row r="32" spans="2:10" outlineLevel="1" x14ac:dyDescent="0.3">
      <c r="B32" s="79">
        <v>1</v>
      </c>
      <c r="C32" s="11"/>
      <c r="D32" s="12"/>
      <c r="E32" s="14"/>
      <c r="F32" s="13"/>
      <c r="G32" s="62">
        <f t="shared" ref="G32:G51" si="3">F32*E32</f>
        <v>0</v>
      </c>
      <c r="H32" s="15"/>
      <c r="I32" s="62">
        <f>G32*H32</f>
        <v>0</v>
      </c>
      <c r="J32" s="69">
        <f>G32-I32</f>
        <v>0</v>
      </c>
    </row>
    <row r="33" spans="2:10" outlineLevel="1" x14ac:dyDescent="0.3">
      <c r="B33" s="79">
        <v>2</v>
      </c>
      <c r="C33" s="11"/>
      <c r="D33" s="12"/>
      <c r="E33" s="14"/>
      <c r="F33" s="13"/>
      <c r="G33" s="62">
        <f t="shared" si="3"/>
        <v>0</v>
      </c>
      <c r="H33" s="15"/>
      <c r="I33" s="62">
        <f t="shared" ref="I33:I51" si="4">G33*H33</f>
        <v>0</v>
      </c>
      <c r="J33" s="69">
        <f t="shared" ref="J33:J51" si="5">G33-I33</f>
        <v>0</v>
      </c>
    </row>
    <row r="34" spans="2:10" outlineLevel="1" x14ac:dyDescent="0.3">
      <c r="B34" s="79">
        <v>3</v>
      </c>
      <c r="C34" s="11"/>
      <c r="D34" s="12"/>
      <c r="E34" s="14"/>
      <c r="F34" s="13"/>
      <c r="G34" s="62">
        <f t="shared" si="3"/>
        <v>0</v>
      </c>
      <c r="H34" s="15"/>
      <c r="I34" s="62">
        <f t="shared" si="4"/>
        <v>0</v>
      </c>
      <c r="J34" s="69">
        <f t="shared" si="5"/>
        <v>0</v>
      </c>
    </row>
    <row r="35" spans="2:10" outlineLevel="1" x14ac:dyDescent="0.3">
      <c r="B35" s="79">
        <v>4</v>
      </c>
      <c r="C35" s="11"/>
      <c r="D35" s="12"/>
      <c r="E35" s="14"/>
      <c r="F35" s="13"/>
      <c r="G35" s="62">
        <f t="shared" si="3"/>
        <v>0</v>
      </c>
      <c r="H35" s="15"/>
      <c r="I35" s="62">
        <f t="shared" si="4"/>
        <v>0</v>
      </c>
      <c r="J35" s="69">
        <f t="shared" si="5"/>
        <v>0</v>
      </c>
    </row>
    <row r="36" spans="2:10" outlineLevel="1" x14ac:dyDescent="0.3">
      <c r="B36" s="79">
        <v>5</v>
      </c>
      <c r="C36" s="11"/>
      <c r="D36" s="12"/>
      <c r="E36" s="14"/>
      <c r="F36" s="13"/>
      <c r="G36" s="62">
        <f t="shared" si="3"/>
        <v>0</v>
      </c>
      <c r="H36" s="15"/>
      <c r="I36" s="62">
        <f t="shared" si="4"/>
        <v>0</v>
      </c>
      <c r="J36" s="69">
        <f t="shared" si="5"/>
        <v>0</v>
      </c>
    </row>
    <row r="37" spans="2:10" outlineLevel="1" x14ac:dyDescent="0.3">
      <c r="B37" s="79">
        <v>6</v>
      </c>
      <c r="C37" s="11"/>
      <c r="D37" s="12"/>
      <c r="E37" s="14"/>
      <c r="F37" s="13"/>
      <c r="G37" s="62">
        <f t="shared" si="3"/>
        <v>0</v>
      </c>
      <c r="H37" s="15"/>
      <c r="I37" s="62">
        <f t="shared" si="4"/>
        <v>0</v>
      </c>
      <c r="J37" s="69">
        <f t="shared" si="5"/>
        <v>0</v>
      </c>
    </row>
    <row r="38" spans="2:10" outlineLevel="1" x14ac:dyDescent="0.3">
      <c r="B38" s="79">
        <v>7</v>
      </c>
      <c r="C38" s="11"/>
      <c r="D38" s="12"/>
      <c r="E38" s="14"/>
      <c r="F38" s="13"/>
      <c r="G38" s="62">
        <f t="shared" si="3"/>
        <v>0</v>
      </c>
      <c r="H38" s="15"/>
      <c r="I38" s="62">
        <f t="shared" si="4"/>
        <v>0</v>
      </c>
      <c r="J38" s="69">
        <f t="shared" si="5"/>
        <v>0</v>
      </c>
    </row>
    <row r="39" spans="2:10" outlineLevel="1" x14ac:dyDescent="0.3">
      <c r="B39" s="79">
        <v>8</v>
      </c>
      <c r="C39" s="11"/>
      <c r="D39" s="12"/>
      <c r="E39" s="14"/>
      <c r="F39" s="13"/>
      <c r="G39" s="62">
        <f t="shared" si="3"/>
        <v>0</v>
      </c>
      <c r="H39" s="15"/>
      <c r="I39" s="62">
        <f t="shared" si="4"/>
        <v>0</v>
      </c>
      <c r="J39" s="69">
        <f t="shared" si="5"/>
        <v>0</v>
      </c>
    </row>
    <row r="40" spans="2:10" outlineLevel="1" x14ac:dyDescent="0.3">
      <c r="B40" s="79">
        <v>9</v>
      </c>
      <c r="C40" s="11"/>
      <c r="D40" s="12"/>
      <c r="E40" s="14"/>
      <c r="F40" s="13"/>
      <c r="G40" s="62">
        <f t="shared" si="3"/>
        <v>0</v>
      </c>
      <c r="H40" s="15"/>
      <c r="I40" s="62">
        <f t="shared" si="4"/>
        <v>0</v>
      </c>
      <c r="J40" s="69">
        <f t="shared" si="5"/>
        <v>0</v>
      </c>
    </row>
    <row r="41" spans="2:10" outlineLevel="1" x14ac:dyDescent="0.3">
      <c r="B41" s="79">
        <v>10</v>
      </c>
      <c r="C41" s="11"/>
      <c r="D41" s="12"/>
      <c r="E41" s="14"/>
      <c r="F41" s="13"/>
      <c r="G41" s="62">
        <f t="shared" si="3"/>
        <v>0</v>
      </c>
      <c r="H41" s="15"/>
      <c r="I41" s="62">
        <f t="shared" si="4"/>
        <v>0</v>
      </c>
      <c r="J41" s="69">
        <f t="shared" si="5"/>
        <v>0</v>
      </c>
    </row>
    <row r="42" spans="2:10" outlineLevel="1" x14ac:dyDescent="0.3">
      <c r="B42" s="79">
        <v>11</v>
      </c>
      <c r="C42" s="11"/>
      <c r="D42" s="12"/>
      <c r="E42" s="14"/>
      <c r="F42" s="13"/>
      <c r="G42" s="62">
        <f t="shared" si="3"/>
        <v>0</v>
      </c>
      <c r="H42" s="15"/>
      <c r="I42" s="62">
        <f t="shared" si="4"/>
        <v>0</v>
      </c>
      <c r="J42" s="69">
        <f t="shared" si="5"/>
        <v>0</v>
      </c>
    </row>
    <row r="43" spans="2:10" outlineLevel="1" x14ac:dyDescent="0.3">
      <c r="B43" s="79">
        <v>12</v>
      </c>
      <c r="C43" s="11"/>
      <c r="D43" s="12"/>
      <c r="E43" s="14"/>
      <c r="F43" s="13"/>
      <c r="G43" s="62">
        <f t="shared" si="3"/>
        <v>0</v>
      </c>
      <c r="H43" s="15"/>
      <c r="I43" s="62">
        <f t="shared" si="4"/>
        <v>0</v>
      </c>
      <c r="J43" s="69">
        <f t="shared" si="5"/>
        <v>0</v>
      </c>
    </row>
    <row r="44" spans="2:10" outlineLevel="1" x14ac:dyDescent="0.3">
      <c r="B44" s="79">
        <v>13</v>
      </c>
      <c r="C44" s="11"/>
      <c r="D44" s="12"/>
      <c r="E44" s="14"/>
      <c r="F44" s="13"/>
      <c r="G44" s="62">
        <f t="shared" si="3"/>
        <v>0</v>
      </c>
      <c r="H44" s="15"/>
      <c r="I44" s="62">
        <f t="shared" si="4"/>
        <v>0</v>
      </c>
      <c r="J44" s="69">
        <f t="shared" si="5"/>
        <v>0</v>
      </c>
    </row>
    <row r="45" spans="2:10" outlineLevel="1" x14ac:dyDescent="0.3">
      <c r="B45" s="79">
        <v>14</v>
      </c>
      <c r="C45" s="11"/>
      <c r="D45" s="12"/>
      <c r="E45" s="14"/>
      <c r="F45" s="13"/>
      <c r="G45" s="62">
        <f t="shared" si="3"/>
        <v>0</v>
      </c>
      <c r="H45" s="15"/>
      <c r="I45" s="62">
        <f t="shared" si="4"/>
        <v>0</v>
      </c>
      <c r="J45" s="69">
        <f t="shared" si="5"/>
        <v>0</v>
      </c>
    </row>
    <row r="46" spans="2:10" outlineLevel="1" x14ac:dyDescent="0.3">
      <c r="B46" s="79">
        <v>15</v>
      </c>
      <c r="C46" s="11"/>
      <c r="D46" s="12"/>
      <c r="E46" s="14"/>
      <c r="F46" s="13"/>
      <c r="G46" s="62">
        <f t="shared" si="3"/>
        <v>0</v>
      </c>
      <c r="H46" s="15"/>
      <c r="I46" s="62">
        <f t="shared" si="4"/>
        <v>0</v>
      </c>
      <c r="J46" s="69">
        <f t="shared" si="5"/>
        <v>0</v>
      </c>
    </row>
    <row r="47" spans="2:10" outlineLevel="1" x14ac:dyDescent="0.3">
      <c r="B47" s="79">
        <v>16</v>
      </c>
      <c r="C47" s="11"/>
      <c r="D47" s="12"/>
      <c r="E47" s="14"/>
      <c r="F47" s="13"/>
      <c r="G47" s="62">
        <f t="shared" si="3"/>
        <v>0</v>
      </c>
      <c r="H47" s="15"/>
      <c r="I47" s="62">
        <f t="shared" si="4"/>
        <v>0</v>
      </c>
      <c r="J47" s="69">
        <f t="shared" si="5"/>
        <v>0</v>
      </c>
    </row>
    <row r="48" spans="2:10" outlineLevel="1" x14ac:dyDescent="0.3">
      <c r="B48" s="79">
        <v>17</v>
      </c>
      <c r="C48" s="11"/>
      <c r="D48" s="12"/>
      <c r="E48" s="14"/>
      <c r="F48" s="13"/>
      <c r="G48" s="62">
        <f t="shared" si="3"/>
        <v>0</v>
      </c>
      <c r="H48" s="15"/>
      <c r="I48" s="62">
        <f t="shared" si="4"/>
        <v>0</v>
      </c>
      <c r="J48" s="69">
        <f t="shared" si="5"/>
        <v>0</v>
      </c>
    </row>
    <row r="49" spans="1:10" outlineLevel="1" x14ac:dyDescent="0.3">
      <c r="B49" s="79">
        <v>18</v>
      </c>
      <c r="C49" s="11"/>
      <c r="D49" s="12"/>
      <c r="E49" s="14"/>
      <c r="F49" s="13"/>
      <c r="G49" s="62">
        <f t="shared" si="3"/>
        <v>0</v>
      </c>
      <c r="H49" s="15"/>
      <c r="I49" s="62">
        <f t="shared" si="4"/>
        <v>0</v>
      </c>
      <c r="J49" s="69">
        <f t="shared" si="5"/>
        <v>0</v>
      </c>
    </row>
    <row r="50" spans="1:10" outlineLevel="1" x14ac:dyDescent="0.3">
      <c r="B50" s="79">
        <v>19</v>
      </c>
      <c r="C50" s="11"/>
      <c r="D50" s="12"/>
      <c r="E50" s="14"/>
      <c r="F50" s="13"/>
      <c r="G50" s="62">
        <f t="shared" si="3"/>
        <v>0</v>
      </c>
      <c r="H50" s="15"/>
      <c r="I50" s="62">
        <f t="shared" si="4"/>
        <v>0</v>
      </c>
      <c r="J50" s="69">
        <f t="shared" si="5"/>
        <v>0</v>
      </c>
    </row>
    <row r="51" spans="1:10" outlineLevel="1" x14ac:dyDescent="0.3">
      <c r="B51" s="79">
        <v>20</v>
      </c>
      <c r="C51" s="11"/>
      <c r="D51" s="12"/>
      <c r="E51" s="14"/>
      <c r="F51" s="13"/>
      <c r="G51" s="62">
        <f t="shared" si="3"/>
        <v>0</v>
      </c>
      <c r="H51" s="15"/>
      <c r="I51" s="62">
        <f t="shared" si="4"/>
        <v>0</v>
      </c>
      <c r="J51" s="69">
        <f t="shared" si="5"/>
        <v>0</v>
      </c>
    </row>
    <row r="52" spans="1:10" outlineLevel="1" x14ac:dyDescent="0.3">
      <c r="B52" s="88" t="s">
        <v>17</v>
      </c>
      <c r="C52" s="88"/>
      <c r="D52" s="65" t="s">
        <v>3</v>
      </c>
      <c r="E52" s="75" t="s">
        <v>3</v>
      </c>
      <c r="F52" s="76">
        <f>SUM(F32:F51)</f>
        <v>0</v>
      </c>
      <c r="G52" s="60">
        <f>SUM(G32:G51)</f>
        <v>0</v>
      </c>
      <c r="H52" s="77" t="s">
        <v>3</v>
      </c>
      <c r="I52" s="60">
        <f>SUM(I32:I51)</f>
        <v>0</v>
      </c>
      <c r="J52" s="60">
        <f>SUM(J32:J51)</f>
        <v>0</v>
      </c>
    </row>
    <row r="53" spans="1:10" outlineLevel="1" x14ac:dyDescent="0.3">
      <c r="B53" s="2"/>
      <c r="D53" s="2"/>
      <c r="E53" s="4"/>
      <c r="F53" s="3"/>
      <c r="G53" s="5"/>
      <c r="H53" s="4"/>
      <c r="I53" s="5"/>
      <c r="J53" s="5"/>
    </row>
    <row r="54" spans="1:10" s="3" customFormat="1" x14ac:dyDescent="0.3">
      <c r="A54" s="1"/>
      <c r="B54" s="2"/>
      <c r="C54" s="1"/>
      <c r="D54" s="2"/>
      <c r="E54" s="4"/>
      <c r="G54" s="5"/>
      <c r="H54" s="4"/>
      <c r="I54" s="5"/>
      <c r="J54" s="5"/>
    </row>
    <row r="55" spans="1:10" s="3" customFormat="1" ht="21" x14ac:dyDescent="0.3">
      <c r="A55" s="1"/>
      <c r="B55" s="82" t="s">
        <v>67</v>
      </c>
      <c r="C55" s="37"/>
      <c r="D55" s="38"/>
      <c r="E55" s="4"/>
      <c r="G55" s="5"/>
      <c r="H55" s="4"/>
      <c r="I55" s="5"/>
      <c r="J55" s="5"/>
    </row>
    <row r="56" spans="1:10" ht="4.5" customHeight="1" outlineLevel="1" x14ac:dyDescent="0.3"/>
    <row r="57" spans="1:10" s="3" customFormat="1" outlineLevel="1" x14ac:dyDescent="0.3">
      <c r="A57" s="1"/>
      <c r="B57" s="65" t="s">
        <v>0</v>
      </c>
      <c r="C57" s="64" t="s">
        <v>19</v>
      </c>
      <c r="D57" s="59" t="s">
        <v>6</v>
      </c>
      <c r="E57" s="76" t="s">
        <v>22</v>
      </c>
      <c r="G57" s="5"/>
      <c r="H57" s="4"/>
      <c r="I57" s="5"/>
      <c r="J57" s="5"/>
    </row>
    <row r="58" spans="1:10" s="3" customFormat="1" outlineLevel="1" x14ac:dyDescent="0.3">
      <c r="A58" s="1"/>
      <c r="B58" s="79">
        <v>1</v>
      </c>
      <c r="C58" s="61" t="s">
        <v>20</v>
      </c>
      <c r="D58" s="62">
        <f>J26</f>
        <v>4335200</v>
      </c>
      <c r="E58" s="80">
        <f>D58/$D$60</f>
        <v>1</v>
      </c>
      <c r="G58" s="5"/>
      <c r="H58" s="4"/>
      <c r="I58" s="5"/>
      <c r="J58" s="5"/>
    </row>
    <row r="59" spans="1:10" s="3" customFormat="1" outlineLevel="1" x14ac:dyDescent="0.3">
      <c r="A59" s="1"/>
      <c r="B59" s="79">
        <v>2</v>
      </c>
      <c r="C59" s="61" t="s">
        <v>18</v>
      </c>
      <c r="D59" s="62">
        <f>J52</f>
        <v>0</v>
      </c>
      <c r="E59" s="80">
        <f t="shared" ref="E59:E60" si="6">D59/$D$60</f>
        <v>0</v>
      </c>
      <c r="G59" s="5"/>
      <c r="H59" s="4"/>
      <c r="I59" s="5"/>
      <c r="J59" s="5"/>
    </row>
    <row r="60" spans="1:10" s="3" customFormat="1" outlineLevel="1" x14ac:dyDescent="0.3">
      <c r="A60" s="1"/>
      <c r="B60" s="88" t="s">
        <v>21</v>
      </c>
      <c r="C60" s="88"/>
      <c r="D60" s="60">
        <f>SUM(D58:D59)</f>
        <v>4335200</v>
      </c>
      <c r="E60" s="77">
        <f t="shared" si="6"/>
        <v>1</v>
      </c>
      <c r="G60" s="5"/>
      <c r="H60" s="4"/>
      <c r="I60" s="5"/>
      <c r="J60" s="5"/>
    </row>
    <row r="61" spans="1:10" s="3" customFormat="1" outlineLevel="1" x14ac:dyDescent="0.3">
      <c r="A61" s="1"/>
      <c r="B61" s="2"/>
      <c r="C61" s="1"/>
      <c r="D61" s="4"/>
      <c r="E61" s="4"/>
      <c r="G61" s="5"/>
      <c r="H61" s="4"/>
      <c r="I61" s="5"/>
      <c r="J61" s="5"/>
    </row>
    <row r="63" spans="1:10" s="16" customFormat="1" ht="21" x14ac:dyDescent="0.3">
      <c r="B63" s="16" t="s">
        <v>340</v>
      </c>
      <c r="G63" s="33" t="s">
        <v>23</v>
      </c>
    </row>
    <row r="64" spans="1:10" ht="4.5" customHeight="1" outlineLevel="1" x14ac:dyDescent="0.3"/>
    <row r="65" spans="2:7" ht="16.5" customHeight="1" outlineLevel="1" x14ac:dyDescent="0.3">
      <c r="B65" s="65" t="s">
        <v>0</v>
      </c>
      <c r="C65" s="64" t="s">
        <v>52</v>
      </c>
      <c r="D65" s="59" t="s">
        <v>53</v>
      </c>
      <c r="E65" s="59" t="s">
        <v>54</v>
      </c>
      <c r="F65" s="59" t="s">
        <v>16</v>
      </c>
      <c r="G65" s="59" t="s">
        <v>17</v>
      </c>
    </row>
    <row r="66" spans="2:7" outlineLevel="1" x14ac:dyDescent="0.3">
      <c r="B66" s="79">
        <v>1</v>
      </c>
      <c r="C66" s="11"/>
      <c r="D66" s="18"/>
      <c r="E66" s="18"/>
      <c r="F66" s="18"/>
      <c r="G66" s="69">
        <f>D66+E66+F66</f>
        <v>0</v>
      </c>
    </row>
    <row r="67" spans="2:7" outlineLevel="1" x14ac:dyDescent="0.3">
      <c r="B67" s="79">
        <v>2</v>
      </c>
      <c r="C67" s="11"/>
      <c r="D67" s="18"/>
      <c r="E67" s="18"/>
      <c r="F67" s="18"/>
      <c r="G67" s="69">
        <f t="shared" ref="G67:G70" si="7">D67+E67+F67</f>
        <v>0</v>
      </c>
    </row>
    <row r="68" spans="2:7" outlineLevel="1" x14ac:dyDescent="0.3">
      <c r="B68" s="79">
        <v>3</v>
      </c>
      <c r="C68" s="11"/>
      <c r="D68" s="18"/>
      <c r="E68" s="18"/>
      <c r="F68" s="18"/>
      <c r="G68" s="69">
        <f t="shared" si="7"/>
        <v>0</v>
      </c>
    </row>
    <row r="69" spans="2:7" outlineLevel="1" x14ac:dyDescent="0.3">
      <c r="B69" s="79">
        <v>4</v>
      </c>
      <c r="C69" s="11"/>
      <c r="D69" s="18"/>
      <c r="E69" s="18"/>
      <c r="F69" s="18"/>
      <c r="G69" s="69">
        <f t="shared" si="7"/>
        <v>0</v>
      </c>
    </row>
    <row r="70" spans="2:7" outlineLevel="1" x14ac:dyDescent="0.3">
      <c r="B70" s="79">
        <v>5</v>
      </c>
      <c r="C70" s="11"/>
      <c r="D70" s="18"/>
      <c r="E70" s="18"/>
      <c r="F70" s="18"/>
      <c r="G70" s="69">
        <f t="shared" si="7"/>
        <v>0</v>
      </c>
    </row>
    <row r="71" spans="2:7" outlineLevel="1" x14ac:dyDescent="0.3">
      <c r="B71" s="88" t="s">
        <v>17</v>
      </c>
      <c r="C71" s="88"/>
      <c r="D71" s="60">
        <f>SUM(D66:D70)</f>
        <v>0</v>
      </c>
      <c r="E71" s="60">
        <f>SUM(E66:E70)</f>
        <v>0</v>
      </c>
      <c r="F71" s="60">
        <f>SUM(F66:F70)</f>
        <v>0</v>
      </c>
      <c r="G71" s="60">
        <f>SUM(G66:G70)</f>
        <v>0</v>
      </c>
    </row>
    <row r="72" spans="2:7" outlineLevel="1" x14ac:dyDescent="0.3"/>
    <row r="74" spans="2:7" s="16" customFormat="1" ht="21" x14ac:dyDescent="0.3">
      <c r="B74" s="16" t="s">
        <v>341</v>
      </c>
      <c r="G74" s="33" t="s">
        <v>23</v>
      </c>
    </row>
    <row r="75" spans="2:7" ht="4.5" customHeight="1" outlineLevel="1" x14ac:dyDescent="0.3"/>
    <row r="76" spans="2:7" ht="16.5" customHeight="1" outlineLevel="1" x14ac:dyDescent="0.3">
      <c r="B76" s="65" t="s">
        <v>0</v>
      </c>
      <c r="C76" s="64" t="s">
        <v>48</v>
      </c>
      <c r="D76" s="59" t="s">
        <v>49</v>
      </c>
      <c r="E76" s="59" t="s">
        <v>50</v>
      </c>
      <c r="F76" s="59" t="s">
        <v>16</v>
      </c>
      <c r="G76" s="59" t="s">
        <v>17</v>
      </c>
    </row>
    <row r="77" spans="2:7" outlineLevel="1" x14ac:dyDescent="0.3">
      <c r="B77" s="79">
        <v>1</v>
      </c>
      <c r="C77" s="11" t="s">
        <v>70</v>
      </c>
      <c r="D77" s="18">
        <v>25000</v>
      </c>
      <c r="E77" s="18">
        <v>11000</v>
      </c>
      <c r="F77" s="18">
        <v>0</v>
      </c>
      <c r="G77" s="69">
        <f>D77+E77+F77</f>
        <v>36000</v>
      </c>
    </row>
    <row r="78" spans="2:7" outlineLevel="1" x14ac:dyDescent="0.3">
      <c r="B78" s="79">
        <v>2</v>
      </c>
      <c r="C78" s="11" t="s">
        <v>74</v>
      </c>
      <c r="D78" s="18"/>
      <c r="E78" s="18"/>
      <c r="F78" s="18"/>
      <c r="G78" s="69">
        <f t="shared" ref="G78:G102" si="8">D78+E78+F78</f>
        <v>0</v>
      </c>
    </row>
    <row r="79" spans="2:7" outlineLevel="1" x14ac:dyDescent="0.3">
      <c r="B79" s="79">
        <v>3</v>
      </c>
      <c r="C79" s="11" t="s">
        <v>75</v>
      </c>
      <c r="D79" s="18">
        <v>11000</v>
      </c>
      <c r="E79" s="18">
        <v>4000</v>
      </c>
      <c r="F79" s="18">
        <v>0</v>
      </c>
      <c r="G79" s="69">
        <f t="shared" si="8"/>
        <v>15000</v>
      </c>
    </row>
    <row r="80" spans="2:7" outlineLevel="1" x14ac:dyDescent="0.3">
      <c r="B80" s="79">
        <v>4</v>
      </c>
      <c r="C80" s="11" t="s">
        <v>29</v>
      </c>
      <c r="D80" s="18">
        <v>56000</v>
      </c>
      <c r="E80" s="18">
        <v>34000</v>
      </c>
      <c r="F80" s="18">
        <v>0</v>
      </c>
      <c r="G80" s="69">
        <f t="shared" si="8"/>
        <v>90000</v>
      </c>
    </row>
    <row r="81" spans="2:7" outlineLevel="1" x14ac:dyDescent="0.3">
      <c r="B81" s="79">
        <v>5</v>
      </c>
      <c r="C81" s="11" t="s">
        <v>31</v>
      </c>
      <c r="D81" s="18">
        <v>20000</v>
      </c>
      <c r="E81" s="18">
        <v>9000</v>
      </c>
      <c r="F81" s="18">
        <v>0</v>
      </c>
      <c r="G81" s="69">
        <f t="shared" si="8"/>
        <v>29000</v>
      </c>
    </row>
    <row r="82" spans="2:7" outlineLevel="1" x14ac:dyDescent="0.3">
      <c r="B82" s="79">
        <v>6</v>
      </c>
      <c r="C82" s="11" t="s">
        <v>32</v>
      </c>
      <c r="D82" s="18">
        <v>42000</v>
      </c>
      <c r="E82" s="18">
        <v>11000</v>
      </c>
      <c r="F82" s="18">
        <v>0</v>
      </c>
      <c r="G82" s="69">
        <f t="shared" si="8"/>
        <v>53000</v>
      </c>
    </row>
    <row r="83" spans="2:7" outlineLevel="1" x14ac:dyDescent="0.3">
      <c r="B83" s="79">
        <v>7</v>
      </c>
      <c r="C83" s="11" t="s">
        <v>30</v>
      </c>
      <c r="D83" s="18">
        <v>24000</v>
      </c>
      <c r="E83" s="18">
        <v>4000</v>
      </c>
      <c r="F83" s="18">
        <v>0</v>
      </c>
      <c r="G83" s="69">
        <f t="shared" si="8"/>
        <v>28000</v>
      </c>
    </row>
    <row r="84" spans="2:7" outlineLevel="1" x14ac:dyDescent="0.3">
      <c r="B84" s="79">
        <v>8</v>
      </c>
      <c r="C84" s="11" t="s">
        <v>33</v>
      </c>
      <c r="D84" s="18">
        <v>65000</v>
      </c>
      <c r="E84" s="18">
        <v>33000</v>
      </c>
      <c r="F84" s="18">
        <v>0</v>
      </c>
      <c r="G84" s="69">
        <f t="shared" si="8"/>
        <v>98000</v>
      </c>
    </row>
    <row r="85" spans="2:7" outlineLevel="1" x14ac:dyDescent="0.3">
      <c r="B85" s="79">
        <v>9</v>
      </c>
      <c r="C85" s="11" t="s">
        <v>34</v>
      </c>
      <c r="D85" s="18">
        <v>25000</v>
      </c>
      <c r="E85" s="18">
        <v>22000</v>
      </c>
      <c r="F85" s="18">
        <v>0</v>
      </c>
      <c r="G85" s="69">
        <f t="shared" si="8"/>
        <v>47000</v>
      </c>
    </row>
    <row r="86" spans="2:7" outlineLevel="1" x14ac:dyDescent="0.3">
      <c r="B86" s="79">
        <v>10</v>
      </c>
      <c r="C86" s="11" t="s">
        <v>73</v>
      </c>
      <c r="D86" s="18"/>
      <c r="E86" s="18"/>
      <c r="F86" s="18"/>
      <c r="G86" s="69">
        <f t="shared" si="8"/>
        <v>0</v>
      </c>
    </row>
    <row r="87" spans="2:7" outlineLevel="1" x14ac:dyDescent="0.3">
      <c r="B87" s="79">
        <v>11</v>
      </c>
      <c r="C87" s="11" t="s">
        <v>72</v>
      </c>
      <c r="D87" s="18"/>
      <c r="E87" s="18"/>
      <c r="F87" s="18"/>
      <c r="G87" s="69">
        <f t="shared" si="8"/>
        <v>0</v>
      </c>
    </row>
    <row r="88" spans="2:7" outlineLevel="1" x14ac:dyDescent="0.3">
      <c r="B88" s="79">
        <v>12</v>
      </c>
      <c r="C88" s="11" t="s">
        <v>71</v>
      </c>
      <c r="D88" s="18"/>
      <c r="E88" s="18"/>
      <c r="F88" s="18"/>
      <c r="G88" s="69">
        <f t="shared" si="8"/>
        <v>0</v>
      </c>
    </row>
    <row r="89" spans="2:7" outlineLevel="1" x14ac:dyDescent="0.3">
      <c r="B89" s="79">
        <v>13</v>
      </c>
      <c r="C89" s="11" t="s">
        <v>76</v>
      </c>
      <c r="D89" s="18"/>
      <c r="E89" s="18"/>
      <c r="F89" s="18"/>
      <c r="G89" s="69">
        <f t="shared" si="8"/>
        <v>0</v>
      </c>
    </row>
    <row r="90" spans="2:7" outlineLevel="1" x14ac:dyDescent="0.3">
      <c r="B90" s="79">
        <v>14</v>
      </c>
      <c r="C90" s="11" t="s">
        <v>39</v>
      </c>
      <c r="D90" s="18"/>
      <c r="E90" s="18"/>
      <c r="F90" s="18"/>
      <c r="G90" s="69">
        <f t="shared" si="8"/>
        <v>0</v>
      </c>
    </row>
    <row r="91" spans="2:7" outlineLevel="1" x14ac:dyDescent="0.3">
      <c r="B91" s="79">
        <v>15</v>
      </c>
      <c r="C91" s="11" t="s">
        <v>40</v>
      </c>
      <c r="D91" s="18"/>
      <c r="E91" s="18"/>
      <c r="F91" s="18"/>
      <c r="G91" s="69">
        <f t="shared" si="8"/>
        <v>0</v>
      </c>
    </row>
    <row r="92" spans="2:7" outlineLevel="1" x14ac:dyDescent="0.3">
      <c r="B92" s="79">
        <v>16</v>
      </c>
      <c r="C92" s="11" t="s">
        <v>41</v>
      </c>
      <c r="D92" s="18"/>
      <c r="E92" s="18"/>
      <c r="F92" s="18"/>
      <c r="G92" s="69">
        <f t="shared" si="8"/>
        <v>0</v>
      </c>
    </row>
    <row r="93" spans="2:7" outlineLevel="1" x14ac:dyDescent="0.3">
      <c r="B93" s="79">
        <v>17</v>
      </c>
      <c r="C93" s="11" t="s">
        <v>42</v>
      </c>
      <c r="D93" s="18"/>
      <c r="E93" s="18"/>
      <c r="F93" s="18"/>
      <c r="G93" s="69">
        <f t="shared" si="8"/>
        <v>0</v>
      </c>
    </row>
    <row r="94" spans="2:7" outlineLevel="1" x14ac:dyDescent="0.3">
      <c r="B94" s="79">
        <v>18</v>
      </c>
      <c r="C94" s="11" t="s">
        <v>43</v>
      </c>
      <c r="D94" s="18"/>
      <c r="E94" s="18"/>
      <c r="F94" s="18"/>
      <c r="G94" s="69">
        <f t="shared" si="8"/>
        <v>0</v>
      </c>
    </row>
    <row r="95" spans="2:7" outlineLevel="1" x14ac:dyDescent="0.3">
      <c r="B95" s="79">
        <v>19</v>
      </c>
      <c r="C95" s="11" t="s">
        <v>46</v>
      </c>
      <c r="D95" s="18"/>
      <c r="E95" s="18"/>
      <c r="F95" s="18"/>
      <c r="G95" s="69">
        <f t="shared" si="8"/>
        <v>0</v>
      </c>
    </row>
    <row r="96" spans="2:7" outlineLevel="1" x14ac:dyDescent="0.3">
      <c r="B96" s="79">
        <v>20</v>
      </c>
      <c r="C96" s="11" t="s">
        <v>47</v>
      </c>
      <c r="D96" s="18"/>
      <c r="E96" s="18"/>
      <c r="F96" s="18"/>
      <c r="G96" s="69">
        <f t="shared" si="8"/>
        <v>0</v>
      </c>
    </row>
    <row r="97" spans="2:7" outlineLevel="1" x14ac:dyDescent="0.3">
      <c r="B97" s="79">
        <v>21</v>
      </c>
      <c r="C97" s="11" t="s">
        <v>44</v>
      </c>
      <c r="D97" s="18"/>
      <c r="E97" s="18"/>
      <c r="F97" s="18"/>
      <c r="G97" s="69">
        <f t="shared" si="8"/>
        <v>0</v>
      </c>
    </row>
    <row r="98" spans="2:7" outlineLevel="1" x14ac:dyDescent="0.3">
      <c r="B98" s="79">
        <v>22</v>
      </c>
      <c r="C98" s="11" t="s">
        <v>45</v>
      </c>
      <c r="D98" s="18"/>
      <c r="E98" s="18"/>
      <c r="F98" s="18"/>
      <c r="G98" s="69">
        <f t="shared" si="8"/>
        <v>0</v>
      </c>
    </row>
    <row r="99" spans="2:7" outlineLevel="1" x14ac:dyDescent="0.3">
      <c r="B99" s="79">
        <v>23</v>
      </c>
      <c r="C99" s="11" t="s">
        <v>38</v>
      </c>
      <c r="D99" s="18"/>
      <c r="E99" s="18"/>
      <c r="F99" s="18"/>
      <c r="G99" s="69">
        <f t="shared" si="8"/>
        <v>0</v>
      </c>
    </row>
    <row r="100" spans="2:7" outlineLevel="1" x14ac:dyDescent="0.3">
      <c r="B100" s="79">
        <v>24</v>
      </c>
      <c r="C100" s="11" t="s">
        <v>77</v>
      </c>
      <c r="D100" s="18"/>
      <c r="E100" s="18"/>
      <c r="F100" s="18"/>
      <c r="G100" s="69">
        <f t="shared" si="8"/>
        <v>0</v>
      </c>
    </row>
    <row r="101" spans="2:7" outlineLevel="1" x14ac:dyDescent="0.3">
      <c r="B101" s="79">
        <v>25</v>
      </c>
      <c r="C101" s="11" t="s">
        <v>35</v>
      </c>
      <c r="D101" s="18"/>
      <c r="E101" s="18"/>
      <c r="F101" s="18"/>
      <c r="G101" s="69">
        <f t="shared" si="8"/>
        <v>0</v>
      </c>
    </row>
    <row r="102" spans="2:7" outlineLevel="1" x14ac:dyDescent="0.3">
      <c r="B102" s="88" t="s">
        <v>17</v>
      </c>
      <c r="C102" s="88"/>
      <c r="D102" s="60">
        <f>SUM(D77:D101)</f>
        <v>268000</v>
      </c>
      <c r="E102" s="60">
        <f>SUM(E77:E101)</f>
        <v>128000</v>
      </c>
      <c r="F102" s="60">
        <f>SUM(F77:F101)</f>
        <v>0</v>
      </c>
      <c r="G102" s="60">
        <f t="shared" si="8"/>
        <v>396000</v>
      </c>
    </row>
    <row r="103" spans="2:7" outlineLevel="1" x14ac:dyDescent="0.3">
      <c r="B103" s="2"/>
      <c r="D103" s="5"/>
      <c r="E103" s="5"/>
      <c r="F103" s="5"/>
      <c r="G103" s="5"/>
    </row>
    <row r="104" spans="2:7" x14ac:dyDescent="0.3">
      <c r="B104" s="2"/>
    </row>
    <row r="105" spans="2:7" s="16" customFormat="1" ht="21" x14ac:dyDescent="0.3">
      <c r="B105" s="82" t="s">
        <v>342</v>
      </c>
      <c r="C105" s="36"/>
      <c r="D105" s="36"/>
      <c r="E105" s="36"/>
    </row>
    <row r="106" spans="2:7" ht="4.5" customHeight="1" outlineLevel="1" x14ac:dyDescent="0.3"/>
    <row r="107" spans="2:7" ht="16.5" customHeight="1" outlineLevel="1" x14ac:dyDescent="0.3">
      <c r="B107" s="65" t="s">
        <v>0</v>
      </c>
      <c r="C107" s="64" t="s">
        <v>52</v>
      </c>
      <c r="D107" s="59" t="s">
        <v>17</v>
      </c>
      <c r="E107" s="78" t="s">
        <v>22</v>
      </c>
    </row>
    <row r="108" spans="2:7" outlineLevel="1" x14ac:dyDescent="0.3">
      <c r="B108" s="79">
        <v>1</v>
      </c>
      <c r="C108" s="61" t="s">
        <v>51</v>
      </c>
      <c r="D108" s="62">
        <f>G71</f>
        <v>0</v>
      </c>
      <c r="E108" s="81">
        <f>D108/$D$110</f>
        <v>0</v>
      </c>
    </row>
    <row r="109" spans="2:7" outlineLevel="1" x14ac:dyDescent="0.3">
      <c r="B109" s="79">
        <v>2</v>
      </c>
      <c r="C109" s="61" t="s">
        <v>37</v>
      </c>
      <c r="D109" s="62">
        <f>G102</f>
        <v>396000</v>
      </c>
      <c r="E109" s="81">
        <f t="shared" ref="E109:E110" si="9">D109/$D$110</f>
        <v>1</v>
      </c>
    </row>
    <row r="110" spans="2:7" outlineLevel="1" x14ac:dyDescent="0.3">
      <c r="B110" s="88" t="s">
        <v>17</v>
      </c>
      <c r="C110" s="88"/>
      <c r="D110" s="60">
        <f>SUM(D108:D109)</f>
        <v>396000</v>
      </c>
      <c r="E110" s="78">
        <f t="shared" si="9"/>
        <v>1</v>
      </c>
    </row>
    <row r="111" spans="2:7" outlineLevel="1" x14ac:dyDescent="0.3"/>
    <row r="113" spans="2:10" ht="21" x14ac:dyDescent="0.3">
      <c r="B113" s="16" t="s">
        <v>343</v>
      </c>
      <c r="D113" s="2"/>
      <c r="E113" s="4"/>
      <c r="F113" s="3"/>
      <c r="G113" s="5"/>
      <c r="H113" s="4"/>
      <c r="I113" s="5"/>
      <c r="J113" s="33" t="s">
        <v>23</v>
      </c>
    </row>
    <row r="114" spans="2:10" ht="4.5" customHeight="1" outlineLevel="1" x14ac:dyDescent="0.3"/>
    <row r="115" spans="2:10" ht="16.5" customHeight="1" outlineLevel="1" x14ac:dyDescent="0.3">
      <c r="B115" s="65" t="s">
        <v>0</v>
      </c>
      <c r="C115" s="64" t="s">
        <v>55</v>
      </c>
      <c r="D115" s="65" t="s">
        <v>1</v>
      </c>
      <c r="E115" s="75" t="s">
        <v>64</v>
      </c>
      <c r="F115" s="76" t="s">
        <v>2</v>
      </c>
      <c r="G115" s="60" t="s">
        <v>4</v>
      </c>
      <c r="H115" s="75" t="s">
        <v>5</v>
      </c>
      <c r="I115" s="60" t="s">
        <v>7</v>
      </c>
      <c r="J115" s="60" t="s">
        <v>6</v>
      </c>
    </row>
    <row r="116" spans="2:10" outlineLevel="1" x14ac:dyDescent="0.3">
      <c r="B116" s="79">
        <v>1</v>
      </c>
      <c r="C116" s="11" t="s">
        <v>237</v>
      </c>
      <c r="D116" s="12" t="s">
        <v>10</v>
      </c>
      <c r="E116" s="14">
        <v>50</v>
      </c>
      <c r="F116" s="13">
        <v>950</v>
      </c>
      <c r="G116" s="62">
        <f t="shared" ref="G116:G135" si="10">F116*E116</f>
        <v>47500</v>
      </c>
      <c r="H116" s="15"/>
      <c r="I116" s="62">
        <f>G116*H116</f>
        <v>0</v>
      </c>
      <c r="J116" s="69">
        <f>G116-I116</f>
        <v>47500</v>
      </c>
    </row>
    <row r="117" spans="2:10" outlineLevel="1" x14ac:dyDescent="0.3">
      <c r="B117" s="79">
        <v>2</v>
      </c>
      <c r="C117" s="11" t="s">
        <v>238</v>
      </c>
      <c r="D117" s="12" t="s">
        <v>10</v>
      </c>
      <c r="E117" s="14">
        <v>377</v>
      </c>
      <c r="F117" s="13">
        <v>78</v>
      </c>
      <c r="G117" s="62">
        <f t="shared" si="10"/>
        <v>29406</v>
      </c>
      <c r="H117" s="15"/>
      <c r="I117" s="62">
        <f t="shared" ref="I117:I135" si="11">G117*H117</f>
        <v>0</v>
      </c>
      <c r="J117" s="69">
        <f t="shared" ref="J117:J135" si="12">G117-I117</f>
        <v>29406</v>
      </c>
    </row>
    <row r="118" spans="2:10" outlineLevel="1" x14ac:dyDescent="0.3">
      <c r="B118" s="79">
        <v>3</v>
      </c>
      <c r="C118" s="11"/>
      <c r="D118" s="12"/>
      <c r="E118" s="14"/>
      <c r="F118" s="13"/>
      <c r="G118" s="62">
        <f t="shared" si="10"/>
        <v>0</v>
      </c>
      <c r="H118" s="15"/>
      <c r="I118" s="62">
        <f t="shared" si="11"/>
        <v>0</v>
      </c>
      <c r="J118" s="69">
        <f t="shared" si="12"/>
        <v>0</v>
      </c>
    </row>
    <row r="119" spans="2:10" outlineLevel="1" x14ac:dyDescent="0.3">
      <c r="B119" s="79">
        <v>4</v>
      </c>
      <c r="C119" s="11"/>
      <c r="D119" s="12"/>
      <c r="E119" s="14"/>
      <c r="F119" s="13"/>
      <c r="G119" s="62">
        <f t="shared" si="10"/>
        <v>0</v>
      </c>
      <c r="H119" s="15"/>
      <c r="I119" s="62">
        <f t="shared" si="11"/>
        <v>0</v>
      </c>
      <c r="J119" s="69">
        <f t="shared" si="12"/>
        <v>0</v>
      </c>
    </row>
    <row r="120" spans="2:10" outlineLevel="1" x14ac:dyDescent="0.3">
      <c r="B120" s="79">
        <v>5</v>
      </c>
      <c r="C120" s="11"/>
      <c r="D120" s="12"/>
      <c r="E120" s="14"/>
      <c r="F120" s="13"/>
      <c r="G120" s="62">
        <f t="shared" si="10"/>
        <v>0</v>
      </c>
      <c r="H120" s="15"/>
      <c r="I120" s="62">
        <f t="shared" si="11"/>
        <v>0</v>
      </c>
      <c r="J120" s="69">
        <f t="shared" si="12"/>
        <v>0</v>
      </c>
    </row>
    <row r="121" spans="2:10" outlineLevel="1" x14ac:dyDescent="0.3">
      <c r="B121" s="79">
        <v>6</v>
      </c>
      <c r="C121" s="11"/>
      <c r="D121" s="12"/>
      <c r="E121" s="14"/>
      <c r="F121" s="13"/>
      <c r="G121" s="62">
        <f t="shared" si="10"/>
        <v>0</v>
      </c>
      <c r="H121" s="15"/>
      <c r="I121" s="62">
        <f t="shared" si="11"/>
        <v>0</v>
      </c>
      <c r="J121" s="69">
        <f t="shared" si="12"/>
        <v>0</v>
      </c>
    </row>
    <row r="122" spans="2:10" outlineLevel="1" x14ac:dyDescent="0.3">
      <c r="B122" s="79">
        <v>7</v>
      </c>
      <c r="C122" s="11"/>
      <c r="D122" s="12"/>
      <c r="E122" s="14"/>
      <c r="F122" s="13"/>
      <c r="G122" s="62">
        <f t="shared" si="10"/>
        <v>0</v>
      </c>
      <c r="H122" s="15"/>
      <c r="I122" s="62">
        <f t="shared" si="11"/>
        <v>0</v>
      </c>
      <c r="J122" s="69">
        <f t="shared" si="12"/>
        <v>0</v>
      </c>
    </row>
    <row r="123" spans="2:10" outlineLevel="1" x14ac:dyDescent="0.3">
      <c r="B123" s="79">
        <v>8</v>
      </c>
      <c r="C123" s="11"/>
      <c r="D123" s="12"/>
      <c r="E123" s="14"/>
      <c r="F123" s="13"/>
      <c r="G123" s="62">
        <f t="shared" si="10"/>
        <v>0</v>
      </c>
      <c r="H123" s="15"/>
      <c r="I123" s="62">
        <f t="shared" si="11"/>
        <v>0</v>
      </c>
      <c r="J123" s="69">
        <f t="shared" si="12"/>
        <v>0</v>
      </c>
    </row>
    <row r="124" spans="2:10" outlineLevel="1" x14ac:dyDescent="0.3">
      <c r="B124" s="79">
        <v>9</v>
      </c>
      <c r="C124" s="11"/>
      <c r="D124" s="12"/>
      <c r="E124" s="14"/>
      <c r="F124" s="13"/>
      <c r="G124" s="62">
        <f t="shared" si="10"/>
        <v>0</v>
      </c>
      <c r="H124" s="15"/>
      <c r="I124" s="62">
        <f t="shared" si="11"/>
        <v>0</v>
      </c>
      <c r="J124" s="69">
        <f t="shared" si="12"/>
        <v>0</v>
      </c>
    </row>
    <row r="125" spans="2:10" outlineLevel="1" x14ac:dyDescent="0.3">
      <c r="B125" s="79">
        <v>10</v>
      </c>
      <c r="C125" s="11"/>
      <c r="D125" s="12"/>
      <c r="E125" s="14"/>
      <c r="F125" s="13"/>
      <c r="G125" s="62">
        <f t="shared" si="10"/>
        <v>0</v>
      </c>
      <c r="H125" s="15"/>
      <c r="I125" s="62">
        <f t="shared" si="11"/>
        <v>0</v>
      </c>
      <c r="J125" s="69">
        <f t="shared" si="12"/>
        <v>0</v>
      </c>
    </row>
    <row r="126" spans="2:10" outlineLevel="1" x14ac:dyDescent="0.3">
      <c r="B126" s="79">
        <v>11</v>
      </c>
      <c r="C126" s="11"/>
      <c r="D126" s="12"/>
      <c r="E126" s="14"/>
      <c r="F126" s="13"/>
      <c r="G126" s="62">
        <f t="shared" si="10"/>
        <v>0</v>
      </c>
      <c r="H126" s="15"/>
      <c r="I126" s="62">
        <f t="shared" si="11"/>
        <v>0</v>
      </c>
      <c r="J126" s="69">
        <f t="shared" si="12"/>
        <v>0</v>
      </c>
    </row>
    <row r="127" spans="2:10" outlineLevel="1" x14ac:dyDescent="0.3">
      <c r="B127" s="79">
        <v>12</v>
      </c>
      <c r="C127" s="11"/>
      <c r="D127" s="12"/>
      <c r="E127" s="14"/>
      <c r="F127" s="13"/>
      <c r="G127" s="62">
        <f t="shared" si="10"/>
        <v>0</v>
      </c>
      <c r="H127" s="15"/>
      <c r="I127" s="62">
        <f t="shared" si="11"/>
        <v>0</v>
      </c>
      <c r="J127" s="69">
        <f t="shared" si="12"/>
        <v>0</v>
      </c>
    </row>
    <row r="128" spans="2:10" outlineLevel="1" x14ac:dyDescent="0.3">
      <c r="B128" s="79">
        <v>13</v>
      </c>
      <c r="C128" s="11"/>
      <c r="D128" s="12"/>
      <c r="E128" s="14"/>
      <c r="F128" s="13"/>
      <c r="G128" s="62">
        <f t="shared" si="10"/>
        <v>0</v>
      </c>
      <c r="H128" s="15"/>
      <c r="I128" s="62">
        <f t="shared" si="11"/>
        <v>0</v>
      </c>
      <c r="J128" s="69">
        <f t="shared" si="12"/>
        <v>0</v>
      </c>
    </row>
    <row r="129" spans="2:10" outlineLevel="1" x14ac:dyDescent="0.3">
      <c r="B129" s="79">
        <v>14</v>
      </c>
      <c r="C129" s="11"/>
      <c r="D129" s="12"/>
      <c r="E129" s="14"/>
      <c r="F129" s="13"/>
      <c r="G129" s="62">
        <f t="shared" si="10"/>
        <v>0</v>
      </c>
      <c r="H129" s="15"/>
      <c r="I129" s="62">
        <f t="shared" si="11"/>
        <v>0</v>
      </c>
      <c r="J129" s="69">
        <f t="shared" si="12"/>
        <v>0</v>
      </c>
    </row>
    <row r="130" spans="2:10" outlineLevel="1" x14ac:dyDescent="0.3">
      <c r="B130" s="79">
        <v>15</v>
      </c>
      <c r="C130" s="11"/>
      <c r="D130" s="12"/>
      <c r="E130" s="14"/>
      <c r="F130" s="13"/>
      <c r="G130" s="62">
        <f t="shared" si="10"/>
        <v>0</v>
      </c>
      <c r="H130" s="15"/>
      <c r="I130" s="62">
        <f t="shared" si="11"/>
        <v>0</v>
      </c>
      <c r="J130" s="69">
        <f t="shared" si="12"/>
        <v>0</v>
      </c>
    </row>
    <row r="131" spans="2:10" outlineLevel="1" x14ac:dyDescent="0.3">
      <c r="B131" s="79">
        <v>16</v>
      </c>
      <c r="C131" s="11"/>
      <c r="D131" s="12"/>
      <c r="E131" s="14"/>
      <c r="F131" s="13"/>
      <c r="G131" s="62">
        <f t="shared" si="10"/>
        <v>0</v>
      </c>
      <c r="H131" s="15"/>
      <c r="I131" s="62">
        <f t="shared" si="11"/>
        <v>0</v>
      </c>
      <c r="J131" s="69">
        <f t="shared" si="12"/>
        <v>0</v>
      </c>
    </row>
    <row r="132" spans="2:10" outlineLevel="1" x14ac:dyDescent="0.3">
      <c r="B132" s="79">
        <v>17</v>
      </c>
      <c r="C132" s="11"/>
      <c r="D132" s="12"/>
      <c r="E132" s="14"/>
      <c r="F132" s="13"/>
      <c r="G132" s="62">
        <f t="shared" si="10"/>
        <v>0</v>
      </c>
      <c r="H132" s="15"/>
      <c r="I132" s="62">
        <f t="shared" si="11"/>
        <v>0</v>
      </c>
      <c r="J132" s="69">
        <f t="shared" si="12"/>
        <v>0</v>
      </c>
    </row>
    <row r="133" spans="2:10" outlineLevel="1" x14ac:dyDescent="0.3">
      <c r="B133" s="79">
        <v>18</v>
      </c>
      <c r="C133" s="11"/>
      <c r="D133" s="12"/>
      <c r="E133" s="14"/>
      <c r="F133" s="13"/>
      <c r="G133" s="62">
        <f t="shared" si="10"/>
        <v>0</v>
      </c>
      <c r="H133" s="15"/>
      <c r="I133" s="62">
        <f t="shared" si="11"/>
        <v>0</v>
      </c>
      <c r="J133" s="69">
        <f t="shared" si="12"/>
        <v>0</v>
      </c>
    </row>
    <row r="134" spans="2:10" outlineLevel="1" x14ac:dyDescent="0.3">
      <c r="B134" s="79">
        <v>19</v>
      </c>
      <c r="C134" s="11"/>
      <c r="D134" s="12"/>
      <c r="E134" s="14"/>
      <c r="F134" s="13"/>
      <c r="G134" s="62">
        <f t="shared" si="10"/>
        <v>0</v>
      </c>
      <c r="H134" s="15"/>
      <c r="I134" s="62">
        <f t="shared" si="11"/>
        <v>0</v>
      </c>
      <c r="J134" s="69">
        <f t="shared" si="12"/>
        <v>0</v>
      </c>
    </row>
    <row r="135" spans="2:10" outlineLevel="1" x14ac:dyDescent="0.3">
      <c r="B135" s="79">
        <v>20</v>
      </c>
      <c r="C135" s="11"/>
      <c r="D135" s="12"/>
      <c r="E135" s="14"/>
      <c r="F135" s="13"/>
      <c r="G135" s="62">
        <f t="shared" si="10"/>
        <v>0</v>
      </c>
      <c r="H135" s="15"/>
      <c r="I135" s="62">
        <f t="shared" si="11"/>
        <v>0</v>
      </c>
      <c r="J135" s="69">
        <f t="shared" si="12"/>
        <v>0</v>
      </c>
    </row>
    <row r="136" spans="2:10" outlineLevel="1" x14ac:dyDescent="0.3">
      <c r="B136" s="88" t="s">
        <v>17</v>
      </c>
      <c r="C136" s="88"/>
      <c r="D136" s="65" t="s">
        <v>3</v>
      </c>
      <c r="E136" s="75" t="s">
        <v>3</v>
      </c>
      <c r="F136" s="76">
        <f>SUM(F116:F135)</f>
        <v>1028</v>
      </c>
      <c r="G136" s="60">
        <f>SUM(G116:G135)</f>
        <v>76906</v>
      </c>
      <c r="H136" s="77" t="s">
        <v>3</v>
      </c>
      <c r="I136" s="60">
        <f>SUM(I116:I135)</f>
        <v>0</v>
      </c>
      <c r="J136" s="60">
        <f>SUM(J116:J135)</f>
        <v>76906</v>
      </c>
    </row>
    <row r="137" spans="2:10" outlineLevel="1" x14ac:dyDescent="0.3">
      <c r="B137" s="2"/>
      <c r="D137" s="2"/>
      <c r="E137" s="4"/>
      <c r="F137" s="3"/>
      <c r="G137" s="5"/>
      <c r="H137" s="4"/>
      <c r="I137" s="5"/>
      <c r="J137" s="5"/>
    </row>
    <row r="138" spans="2:10" x14ac:dyDescent="0.3">
      <c r="B138" s="2"/>
      <c r="D138" s="2"/>
      <c r="E138" s="4"/>
      <c r="F138" s="3"/>
      <c r="G138" s="5"/>
      <c r="H138" s="4"/>
      <c r="I138" s="5"/>
      <c r="J138" s="5"/>
    </row>
    <row r="139" spans="2:10" ht="21" x14ac:dyDescent="0.3">
      <c r="B139" s="16" t="s">
        <v>344</v>
      </c>
      <c r="D139" s="2"/>
      <c r="E139" s="4"/>
      <c r="F139" s="3"/>
      <c r="G139" s="5"/>
      <c r="H139" s="4"/>
      <c r="I139" s="5"/>
      <c r="J139" s="33" t="s">
        <v>23</v>
      </c>
    </row>
    <row r="140" spans="2:10" ht="4.5" customHeight="1" outlineLevel="1" x14ac:dyDescent="0.3"/>
    <row r="141" spans="2:10" ht="16.5" customHeight="1" outlineLevel="1" x14ac:dyDescent="0.3">
      <c r="B141" s="65" t="s">
        <v>0</v>
      </c>
      <c r="C141" s="64" t="s">
        <v>57</v>
      </c>
      <c r="D141" s="65" t="s">
        <v>1</v>
      </c>
      <c r="E141" s="75" t="s">
        <v>64</v>
      </c>
      <c r="F141" s="76" t="s">
        <v>2</v>
      </c>
      <c r="G141" s="60" t="s">
        <v>4</v>
      </c>
      <c r="H141" s="75" t="s">
        <v>5</v>
      </c>
      <c r="I141" s="60" t="s">
        <v>7</v>
      </c>
      <c r="J141" s="60" t="s">
        <v>6</v>
      </c>
    </row>
    <row r="142" spans="2:10" outlineLevel="1" x14ac:dyDescent="0.3">
      <c r="B142" s="79">
        <v>1</v>
      </c>
      <c r="C142" s="11" t="s">
        <v>239</v>
      </c>
      <c r="D142" s="12" t="s">
        <v>84</v>
      </c>
      <c r="E142" s="14">
        <v>40</v>
      </c>
      <c r="F142" s="13">
        <v>7500</v>
      </c>
      <c r="G142" s="62">
        <f t="shared" ref="G142:G161" si="13">F142*E142</f>
        <v>300000</v>
      </c>
      <c r="H142" s="15"/>
      <c r="I142" s="62">
        <f>G142*H142</f>
        <v>0</v>
      </c>
      <c r="J142" s="69">
        <f>G142-I142</f>
        <v>300000</v>
      </c>
    </row>
    <row r="143" spans="2:10" outlineLevel="1" x14ac:dyDescent="0.3">
      <c r="B143" s="79">
        <v>2</v>
      </c>
      <c r="C143" s="11" t="s">
        <v>240</v>
      </c>
      <c r="D143" s="12" t="s">
        <v>9</v>
      </c>
      <c r="E143" s="14">
        <v>800</v>
      </c>
      <c r="F143" s="13">
        <v>220</v>
      </c>
      <c r="G143" s="62">
        <f t="shared" si="13"/>
        <v>176000</v>
      </c>
      <c r="H143" s="15"/>
      <c r="I143" s="62">
        <f t="shared" ref="I143:I161" si="14">G143*H143</f>
        <v>0</v>
      </c>
      <c r="J143" s="69">
        <f t="shared" ref="J143:J161" si="15">G143-I143</f>
        <v>176000</v>
      </c>
    </row>
    <row r="144" spans="2:10" outlineLevel="1" x14ac:dyDescent="0.3">
      <c r="B144" s="79">
        <v>3</v>
      </c>
      <c r="C144" s="11"/>
      <c r="D144" s="12"/>
      <c r="E144" s="14"/>
      <c r="F144" s="13"/>
      <c r="G144" s="62">
        <f t="shared" si="13"/>
        <v>0</v>
      </c>
      <c r="H144" s="15"/>
      <c r="I144" s="62">
        <f t="shared" si="14"/>
        <v>0</v>
      </c>
      <c r="J144" s="69">
        <f t="shared" si="15"/>
        <v>0</v>
      </c>
    </row>
    <row r="145" spans="2:10" outlineLevel="1" x14ac:dyDescent="0.3">
      <c r="B145" s="79">
        <v>4</v>
      </c>
      <c r="C145" s="11"/>
      <c r="D145" s="12"/>
      <c r="E145" s="14"/>
      <c r="F145" s="13"/>
      <c r="G145" s="62">
        <f t="shared" si="13"/>
        <v>0</v>
      </c>
      <c r="H145" s="15"/>
      <c r="I145" s="62">
        <f t="shared" si="14"/>
        <v>0</v>
      </c>
      <c r="J145" s="69">
        <f t="shared" si="15"/>
        <v>0</v>
      </c>
    </row>
    <row r="146" spans="2:10" outlineLevel="1" x14ac:dyDescent="0.3">
      <c r="B146" s="79">
        <v>5</v>
      </c>
      <c r="C146" s="11"/>
      <c r="D146" s="12"/>
      <c r="E146" s="14"/>
      <c r="F146" s="13"/>
      <c r="G146" s="62">
        <f t="shared" si="13"/>
        <v>0</v>
      </c>
      <c r="H146" s="15"/>
      <c r="I146" s="62">
        <f t="shared" si="14"/>
        <v>0</v>
      </c>
      <c r="J146" s="69">
        <f t="shared" si="15"/>
        <v>0</v>
      </c>
    </row>
    <row r="147" spans="2:10" outlineLevel="1" x14ac:dyDescent="0.3">
      <c r="B147" s="79">
        <v>6</v>
      </c>
      <c r="C147" s="11"/>
      <c r="D147" s="12"/>
      <c r="E147" s="14"/>
      <c r="F147" s="13"/>
      <c r="G147" s="62">
        <f t="shared" si="13"/>
        <v>0</v>
      </c>
      <c r="H147" s="15"/>
      <c r="I147" s="62">
        <f t="shared" si="14"/>
        <v>0</v>
      </c>
      <c r="J147" s="69">
        <f t="shared" si="15"/>
        <v>0</v>
      </c>
    </row>
    <row r="148" spans="2:10" outlineLevel="1" x14ac:dyDescent="0.3">
      <c r="B148" s="79">
        <v>7</v>
      </c>
      <c r="C148" s="11"/>
      <c r="D148" s="12"/>
      <c r="E148" s="14"/>
      <c r="F148" s="13"/>
      <c r="G148" s="62">
        <f t="shared" si="13"/>
        <v>0</v>
      </c>
      <c r="H148" s="15"/>
      <c r="I148" s="62">
        <f t="shared" si="14"/>
        <v>0</v>
      </c>
      <c r="J148" s="69">
        <f t="shared" si="15"/>
        <v>0</v>
      </c>
    </row>
    <row r="149" spans="2:10" outlineLevel="1" x14ac:dyDescent="0.3">
      <c r="B149" s="79">
        <v>8</v>
      </c>
      <c r="C149" s="11"/>
      <c r="D149" s="12"/>
      <c r="E149" s="14"/>
      <c r="F149" s="13"/>
      <c r="G149" s="62">
        <f t="shared" si="13"/>
        <v>0</v>
      </c>
      <c r="H149" s="15"/>
      <c r="I149" s="62">
        <f t="shared" si="14"/>
        <v>0</v>
      </c>
      <c r="J149" s="69">
        <f t="shared" si="15"/>
        <v>0</v>
      </c>
    </row>
    <row r="150" spans="2:10" outlineLevel="1" x14ac:dyDescent="0.3">
      <c r="B150" s="79">
        <v>9</v>
      </c>
      <c r="C150" s="11"/>
      <c r="D150" s="12"/>
      <c r="E150" s="14"/>
      <c r="F150" s="13"/>
      <c r="G150" s="62">
        <f t="shared" si="13"/>
        <v>0</v>
      </c>
      <c r="H150" s="15"/>
      <c r="I150" s="62">
        <f t="shared" si="14"/>
        <v>0</v>
      </c>
      <c r="J150" s="69">
        <f t="shared" si="15"/>
        <v>0</v>
      </c>
    </row>
    <row r="151" spans="2:10" outlineLevel="1" x14ac:dyDescent="0.3">
      <c r="B151" s="79">
        <v>10</v>
      </c>
      <c r="C151" s="11"/>
      <c r="D151" s="12"/>
      <c r="E151" s="14"/>
      <c r="F151" s="13"/>
      <c r="G151" s="62">
        <f t="shared" si="13"/>
        <v>0</v>
      </c>
      <c r="H151" s="15"/>
      <c r="I151" s="62">
        <f t="shared" si="14"/>
        <v>0</v>
      </c>
      <c r="J151" s="69">
        <f t="shared" si="15"/>
        <v>0</v>
      </c>
    </row>
    <row r="152" spans="2:10" outlineLevel="1" x14ac:dyDescent="0.3">
      <c r="B152" s="79">
        <v>11</v>
      </c>
      <c r="C152" s="11"/>
      <c r="D152" s="12"/>
      <c r="E152" s="14"/>
      <c r="F152" s="13"/>
      <c r="G152" s="62">
        <f t="shared" si="13"/>
        <v>0</v>
      </c>
      <c r="H152" s="15"/>
      <c r="I152" s="62">
        <f t="shared" si="14"/>
        <v>0</v>
      </c>
      <c r="J152" s="69">
        <f t="shared" si="15"/>
        <v>0</v>
      </c>
    </row>
    <row r="153" spans="2:10" outlineLevel="1" x14ac:dyDescent="0.3">
      <c r="B153" s="79">
        <v>12</v>
      </c>
      <c r="C153" s="11"/>
      <c r="D153" s="12"/>
      <c r="E153" s="14"/>
      <c r="F153" s="13"/>
      <c r="G153" s="62">
        <f t="shared" si="13"/>
        <v>0</v>
      </c>
      <c r="H153" s="15"/>
      <c r="I153" s="62">
        <f t="shared" si="14"/>
        <v>0</v>
      </c>
      <c r="J153" s="69">
        <f t="shared" si="15"/>
        <v>0</v>
      </c>
    </row>
    <row r="154" spans="2:10" outlineLevel="1" x14ac:dyDescent="0.3">
      <c r="B154" s="79">
        <v>13</v>
      </c>
      <c r="C154" s="11"/>
      <c r="D154" s="12"/>
      <c r="E154" s="14"/>
      <c r="F154" s="13"/>
      <c r="G154" s="62">
        <f t="shared" si="13"/>
        <v>0</v>
      </c>
      <c r="H154" s="15"/>
      <c r="I154" s="62">
        <f t="shared" si="14"/>
        <v>0</v>
      </c>
      <c r="J154" s="69">
        <f t="shared" si="15"/>
        <v>0</v>
      </c>
    </row>
    <row r="155" spans="2:10" outlineLevel="1" x14ac:dyDescent="0.3">
      <c r="B155" s="79">
        <v>14</v>
      </c>
      <c r="C155" s="11"/>
      <c r="D155" s="12"/>
      <c r="E155" s="14"/>
      <c r="F155" s="13"/>
      <c r="G155" s="62">
        <f t="shared" si="13"/>
        <v>0</v>
      </c>
      <c r="H155" s="15"/>
      <c r="I155" s="62">
        <f t="shared" si="14"/>
        <v>0</v>
      </c>
      <c r="J155" s="69">
        <f t="shared" si="15"/>
        <v>0</v>
      </c>
    </row>
    <row r="156" spans="2:10" outlineLevel="1" x14ac:dyDescent="0.3">
      <c r="B156" s="79">
        <v>15</v>
      </c>
      <c r="C156" s="11"/>
      <c r="D156" s="12"/>
      <c r="E156" s="14"/>
      <c r="F156" s="13"/>
      <c r="G156" s="62">
        <f t="shared" si="13"/>
        <v>0</v>
      </c>
      <c r="H156" s="15"/>
      <c r="I156" s="62">
        <f t="shared" si="14"/>
        <v>0</v>
      </c>
      <c r="J156" s="69">
        <f t="shared" si="15"/>
        <v>0</v>
      </c>
    </row>
    <row r="157" spans="2:10" outlineLevel="1" x14ac:dyDescent="0.3">
      <c r="B157" s="79">
        <v>16</v>
      </c>
      <c r="C157" s="11"/>
      <c r="D157" s="12"/>
      <c r="E157" s="14"/>
      <c r="F157" s="13"/>
      <c r="G157" s="62">
        <f t="shared" si="13"/>
        <v>0</v>
      </c>
      <c r="H157" s="15"/>
      <c r="I157" s="62">
        <f t="shared" si="14"/>
        <v>0</v>
      </c>
      <c r="J157" s="69">
        <f t="shared" si="15"/>
        <v>0</v>
      </c>
    </row>
    <row r="158" spans="2:10" outlineLevel="1" x14ac:dyDescent="0.3">
      <c r="B158" s="79">
        <v>17</v>
      </c>
      <c r="C158" s="11"/>
      <c r="D158" s="12"/>
      <c r="E158" s="14"/>
      <c r="F158" s="13"/>
      <c r="G158" s="62">
        <f t="shared" si="13"/>
        <v>0</v>
      </c>
      <c r="H158" s="15"/>
      <c r="I158" s="62">
        <f t="shared" si="14"/>
        <v>0</v>
      </c>
      <c r="J158" s="69">
        <f t="shared" si="15"/>
        <v>0</v>
      </c>
    </row>
    <row r="159" spans="2:10" outlineLevel="1" x14ac:dyDescent="0.3">
      <c r="B159" s="79">
        <v>18</v>
      </c>
      <c r="C159" s="11"/>
      <c r="D159" s="12"/>
      <c r="E159" s="14"/>
      <c r="F159" s="13"/>
      <c r="G159" s="62">
        <f t="shared" si="13"/>
        <v>0</v>
      </c>
      <c r="H159" s="15"/>
      <c r="I159" s="62">
        <f t="shared" si="14"/>
        <v>0</v>
      </c>
      <c r="J159" s="69">
        <f t="shared" si="15"/>
        <v>0</v>
      </c>
    </row>
    <row r="160" spans="2:10" outlineLevel="1" x14ac:dyDescent="0.3">
      <c r="B160" s="79">
        <v>19</v>
      </c>
      <c r="C160" s="11"/>
      <c r="D160" s="12"/>
      <c r="E160" s="14"/>
      <c r="F160" s="13"/>
      <c r="G160" s="62">
        <f t="shared" si="13"/>
        <v>0</v>
      </c>
      <c r="H160" s="15"/>
      <c r="I160" s="62">
        <f t="shared" si="14"/>
        <v>0</v>
      </c>
      <c r="J160" s="69">
        <f t="shared" si="15"/>
        <v>0</v>
      </c>
    </row>
    <row r="161" spans="2:10" outlineLevel="1" x14ac:dyDescent="0.3">
      <c r="B161" s="79">
        <v>20</v>
      </c>
      <c r="C161" s="11"/>
      <c r="D161" s="12"/>
      <c r="E161" s="14"/>
      <c r="F161" s="13"/>
      <c r="G161" s="62">
        <f t="shared" si="13"/>
        <v>0</v>
      </c>
      <c r="H161" s="15"/>
      <c r="I161" s="62">
        <f t="shared" si="14"/>
        <v>0</v>
      </c>
      <c r="J161" s="69">
        <f t="shared" si="15"/>
        <v>0</v>
      </c>
    </row>
    <row r="162" spans="2:10" outlineLevel="1" x14ac:dyDescent="0.3">
      <c r="B162" s="88" t="s">
        <v>17</v>
      </c>
      <c r="C162" s="88"/>
      <c r="D162" s="65" t="s">
        <v>3</v>
      </c>
      <c r="E162" s="75" t="s">
        <v>3</v>
      </c>
      <c r="F162" s="76">
        <f>SUM(F142:F161)</f>
        <v>7720</v>
      </c>
      <c r="G162" s="60">
        <f>SUM(G142:G161)</f>
        <v>476000</v>
      </c>
      <c r="H162" s="77" t="s">
        <v>3</v>
      </c>
      <c r="I162" s="60">
        <f>SUM(I142:I161)</f>
        <v>0</v>
      </c>
      <c r="J162" s="60">
        <f>SUM(J142:J161)</f>
        <v>476000</v>
      </c>
    </row>
    <row r="163" spans="2:10" outlineLevel="1" x14ac:dyDescent="0.3">
      <c r="B163" s="2"/>
      <c r="D163" s="2"/>
      <c r="E163" s="4"/>
      <c r="F163" s="3"/>
      <c r="G163" s="5"/>
      <c r="H163" s="4"/>
      <c r="I163" s="5"/>
      <c r="J163" s="5"/>
    </row>
    <row r="164" spans="2:10" x14ac:dyDescent="0.3">
      <c r="B164" s="2"/>
      <c r="D164" s="2"/>
      <c r="E164" s="4"/>
      <c r="F164" s="3"/>
      <c r="G164" s="5"/>
      <c r="H164" s="4"/>
      <c r="I164" s="5"/>
      <c r="J164" s="5"/>
    </row>
    <row r="165" spans="2:10" ht="21" x14ac:dyDescent="0.3">
      <c r="B165" s="16" t="s">
        <v>345</v>
      </c>
      <c r="D165" s="2"/>
      <c r="E165" s="4"/>
      <c r="F165" s="3"/>
      <c r="G165" s="5"/>
      <c r="H165" s="4"/>
      <c r="I165" s="5"/>
      <c r="J165" s="33" t="s">
        <v>23</v>
      </c>
    </row>
    <row r="166" spans="2:10" ht="4.5" customHeight="1" outlineLevel="1" x14ac:dyDescent="0.3"/>
    <row r="167" spans="2:10" ht="16.5" customHeight="1" outlineLevel="1" x14ac:dyDescent="0.3">
      <c r="B167" s="65" t="s">
        <v>0</v>
      </c>
      <c r="C167" s="64" t="s">
        <v>58</v>
      </c>
      <c r="D167" s="65" t="s">
        <v>1</v>
      </c>
      <c r="E167" s="75" t="s">
        <v>64</v>
      </c>
      <c r="F167" s="76" t="s">
        <v>2</v>
      </c>
      <c r="G167" s="60" t="s">
        <v>4</v>
      </c>
      <c r="H167" s="75" t="s">
        <v>5</v>
      </c>
      <c r="I167" s="60" t="s">
        <v>7</v>
      </c>
      <c r="J167" s="60" t="s">
        <v>6</v>
      </c>
    </row>
    <row r="168" spans="2:10" outlineLevel="1" x14ac:dyDescent="0.3">
      <c r="B168" s="79">
        <v>1</v>
      </c>
      <c r="C168" s="11"/>
      <c r="D168" s="12"/>
      <c r="E168" s="14"/>
      <c r="F168" s="13"/>
      <c r="G168" s="62">
        <f t="shared" ref="G168:G177" si="16">F168*E168</f>
        <v>0</v>
      </c>
      <c r="H168" s="15"/>
      <c r="I168" s="62">
        <f>G168*H168</f>
        <v>0</v>
      </c>
      <c r="J168" s="69">
        <f>G168-I168</f>
        <v>0</v>
      </c>
    </row>
    <row r="169" spans="2:10" outlineLevel="1" x14ac:dyDescent="0.3">
      <c r="B169" s="79">
        <v>2</v>
      </c>
      <c r="C169" s="11"/>
      <c r="D169" s="12"/>
      <c r="E169" s="14"/>
      <c r="F169" s="13"/>
      <c r="G169" s="62">
        <f t="shared" si="16"/>
        <v>0</v>
      </c>
      <c r="H169" s="15"/>
      <c r="I169" s="62">
        <f t="shared" ref="I169:I177" si="17">G169*H169</f>
        <v>0</v>
      </c>
      <c r="J169" s="69">
        <f t="shared" ref="J169:J177" si="18">G169-I169</f>
        <v>0</v>
      </c>
    </row>
    <row r="170" spans="2:10" outlineLevel="1" x14ac:dyDescent="0.3">
      <c r="B170" s="79">
        <v>3</v>
      </c>
      <c r="C170" s="11"/>
      <c r="D170" s="12"/>
      <c r="E170" s="14"/>
      <c r="F170" s="13"/>
      <c r="G170" s="62">
        <f t="shared" si="16"/>
        <v>0</v>
      </c>
      <c r="H170" s="15"/>
      <c r="I170" s="62">
        <f t="shared" si="17"/>
        <v>0</v>
      </c>
      <c r="J170" s="69">
        <f t="shared" si="18"/>
        <v>0</v>
      </c>
    </row>
    <row r="171" spans="2:10" outlineLevel="1" x14ac:dyDescent="0.3">
      <c r="B171" s="79">
        <v>4</v>
      </c>
      <c r="C171" s="11"/>
      <c r="D171" s="12"/>
      <c r="E171" s="14"/>
      <c r="F171" s="13"/>
      <c r="G171" s="62">
        <f t="shared" si="16"/>
        <v>0</v>
      </c>
      <c r="H171" s="15"/>
      <c r="I171" s="62">
        <f t="shared" si="17"/>
        <v>0</v>
      </c>
      <c r="J171" s="69">
        <f t="shared" si="18"/>
        <v>0</v>
      </c>
    </row>
    <row r="172" spans="2:10" outlineLevel="1" x14ac:dyDescent="0.3">
      <c r="B172" s="79">
        <v>5</v>
      </c>
      <c r="C172" s="11"/>
      <c r="D172" s="12"/>
      <c r="E172" s="14"/>
      <c r="F172" s="13"/>
      <c r="G172" s="62">
        <f t="shared" si="16"/>
        <v>0</v>
      </c>
      <c r="H172" s="15"/>
      <c r="I172" s="62">
        <f t="shared" si="17"/>
        <v>0</v>
      </c>
      <c r="J172" s="69">
        <f t="shared" si="18"/>
        <v>0</v>
      </c>
    </row>
    <row r="173" spans="2:10" outlineLevel="1" x14ac:dyDescent="0.3">
      <c r="B173" s="79">
        <v>6</v>
      </c>
      <c r="C173" s="11"/>
      <c r="D173" s="12"/>
      <c r="E173" s="14"/>
      <c r="F173" s="13"/>
      <c r="G173" s="62">
        <f t="shared" si="16"/>
        <v>0</v>
      </c>
      <c r="H173" s="15"/>
      <c r="I173" s="62">
        <f t="shared" si="17"/>
        <v>0</v>
      </c>
      <c r="J173" s="69">
        <f t="shared" si="18"/>
        <v>0</v>
      </c>
    </row>
    <row r="174" spans="2:10" outlineLevel="1" x14ac:dyDescent="0.3">
      <c r="B174" s="79">
        <v>7</v>
      </c>
      <c r="C174" s="11"/>
      <c r="D174" s="12"/>
      <c r="E174" s="14"/>
      <c r="F174" s="13"/>
      <c r="G174" s="62">
        <f t="shared" si="16"/>
        <v>0</v>
      </c>
      <c r="H174" s="15"/>
      <c r="I174" s="62">
        <f t="shared" si="17"/>
        <v>0</v>
      </c>
      <c r="J174" s="69">
        <f t="shared" si="18"/>
        <v>0</v>
      </c>
    </row>
    <row r="175" spans="2:10" outlineLevel="1" x14ac:dyDescent="0.3">
      <c r="B175" s="79">
        <v>8</v>
      </c>
      <c r="C175" s="11"/>
      <c r="D175" s="12"/>
      <c r="E175" s="14"/>
      <c r="F175" s="13"/>
      <c r="G175" s="62">
        <f t="shared" si="16"/>
        <v>0</v>
      </c>
      <c r="H175" s="15"/>
      <c r="I175" s="62">
        <f t="shared" si="17"/>
        <v>0</v>
      </c>
      <c r="J175" s="69">
        <f t="shared" si="18"/>
        <v>0</v>
      </c>
    </row>
    <row r="176" spans="2:10" outlineLevel="1" x14ac:dyDescent="0.3">
      <c r="B176" s="79">
        <v>9</v>
      </c>
      <c r="C176" s="11"/>
      <c r="D176" s="12"/>
      <c r="E176" s="14"/>
      <c r="F176" s="13"/>
      <c r="G176" s="62">
        <f t="shared" si="16"/>
        <v>0</v>
      </c>
      <c r="H176" s="15"/>
      <c r="I176" s="62">
        <f t="shared" si="17"/>
        <v>0</v>
      </c>
      <c r="J176" s="69">
        <f t="shared" si="18"/>
        <v>0</v>
      </c>
    </row>
    <row r="177" spans="2:10" outlineLevel="1" x14ac:dyDescent="0.3">
      <c r="B177" s="79">
        <v>10</v>
      </c>
      <c r="C177" s="11"/>
      <c r="D177" s="12"/>
      <c r="E177" s="14"/>
      <c r="F177" s="13"/>
      <c r="G177" s="62">
        <f t="shared" si="16"/>
        <v>0</v>
      </c>
      <c r="H177" s="15"/>
      <c r="I177" s="62">
        <f t="shared" si="17"/>
        <v>0</v>
      </c>
      <c r="J177" s="69">
        <f t="shared" si="18"/>
        <v>0</v>
      </c>
    </row>
    <row r="178" spans="2:10" outlineLevel="1" x14ac:dyDescent="0.3">
      <c r="B178" s="88" t="s">
        <v>17</v>
      </c>
      <c r="C178" s="88"/>
      <c r="D178" s="65" t="s">
        <v>3</v>
      </c>
      <c r="E178" s="75" t="s">
        <v>3</v>
      </c>
      <c r="F178" s="76">
        <f>SUM(F168:F177)</f>
        <v>0</v>
      </c>
      <c r="G178" s="60">
        <f>SUM(G168:G177)</f>
        <v>0</v>
      </c>
      <c r="H178" s="77" t="s">
        <v>3</v>
      </c>
      <c r="I178" s="60">
        <f>SUM(I168:I177)</f>
        <v>0</v>
      </c>
      <c r="J178" s="60">
        <f>SUM(J168:J177)</f>
        <v>0</v>
      </c>
    </row>
    <row r="179" spans="2:10" outlineLevel="1" x14ac:dyDescent="0.3">
      <c r="B179" s="2"/>
      <c r="D179" s="2"/>
      <c r="E179" s="4"/>
      <c r="F179" s="3"/>
      <c r="G179" s="5"/>
      <c r="H179" s="4"/>
      <c r="I179" s="5"/>
      <c r="J179" s="5"/>
    </row>
    <row r="180" spans="2:10" x14ac:dyDescent="0.3">
      <c r="B180" s="2"/>
      <c r="D180" s="2"/>
      <c r="E180" s="4"/>
      <c r="F180" s="3"/>
      <c r="G180" s="5"/>
      <c r="H180" s="4"/>
      <c r="I180" s="5"/>
      <c r="J180" s="5"/>
    </row>
    <row r="181" spans="2:10" ht="21" x14ac:dyDescent="0.3">
      <c r="B181" s="16" t="s">
        <v>346</v>
      </c>
      <c r="D181" s="2"/>
      <c r="E181" s="4"/>
      <c r="F181" s="3"/>
      <c r="G181" s="5"/>
      <c r="H181" s="4"/>
      <c r="I181" s="5"/>
      <c r="J181" s="33" t="s">
        <v>23</v>
      </c>
    </row>
    <row r="182" spans="2:10" ht="4.5" customHeight="1" outlineLevel="1" x14ac:dyDescent="0.3"/>
    <row r="183" spans="2:10" ht="16.5" customHeight="1" outlineLevel="1" x14ac:dyDescent="0.3">
      <c r="B183" s="65" t="s">
        <v>0</v>
      </c>
      <c r="C183" s="64" t="s">
        <v>58</v>
      </c>
      <c r="D183" s="65" t="s">
        <v>1</v>
      </c>
      <c r="E183" s="75" t="s">
        <v>64</v>
      </c>
      <c r="F183" s="76" t="s">
        <v>2</v>
      </c>
      <c r="G183" s="60" t="s">
        <v>4</v>
      </c>
      <c r="H183" s="75" t="s">
        <v>5</v>
      </c>
      <c r="I183" s="60" t="s">
        <v>7</v>
      </c>
      <c r="J183" s="60" t="s">
        <v>6</v>
      </c>
    </row>
    <row r="184" spans="2:10" outlineLevel="1" x14ac:dyDescent="0.3">
      <c r="B184" s="79">
        <v>1</v>
      </c>
      <c r="C184" s="11"/>
      <c r="D184" s="12"/>
      <c r="E184" s="14"/>
      <c r="F184" s="13"/>
      <c r="G184" s="62">
        <f t="shared" ref="G184:G188" si="19">F184*E184</f>
        <v>0</v>
      </c>
      <c r="H184" s="15"/>
      <c r="I184" s="62">
        <f>G184*H184</f>
        <v>0</v>
      </c>
      <c r="J184" s="69">
        <f>G184-I184</f>
        <v>0</v>
      </c>
    </row>
    <row r="185" spans="2:10" outlineLevel="1" x14ac:dyDescent="0.3">
      <c r="B185" s="79">
        <v>2</v>
      </c>
      <c r="C185" s="11"/>
      <c r="D185" s="12"/>
      <c r="E185" s="14"/>
      <c r="F185" s="13"/>
      <c r="G185" s="62">
        <f t="shared" si="19"/>
        <v>0</v>
      </c>
      <c r="H185" s="15"/>
      <c r="I185" s="62">
        <f t="shared" ref="I185:I188" si="20">G185*H185</f>
        <v>0</v>
      </c>
      <c r="J185" s="69">
        <f t="shared" ref="J185:J188" si="21">G185-I185</f>
        <v>0</v>
      </c>
    </row>
    <row r="186" spans="2:10" outlineLevel="1" x14ac:dyDescent="0.3">
      <c r="B186" s="79">
        <v>3</v>
      </c>
      <c r="C186" s="11"/>
      <c r="D186" s="12"/>
      <c r="E186" s="14"/>
      <c r="F186" s="13"/>
      <c r="G186" s="62">
        <f t="shared" si="19"/>
        <v>0</v>
      </c>
      <c r="H186" s="15"/>
      <c r="I186" s="62">
        <f t="shared" si="20"/>
        <v>0</v>
      </c>
      <c r="J186" s="69">
        <f t="shared" si="21"/>
        <v>0</v>
      </c>
    </row>
    <row r="187" spans="2:10" outlineLevel="1" x14ac:dyDescent="0.3">
      <c r="B187" s="79">
        <v>4</v>
      </c>
      <c r="C187" s="11"/>
      <c r="D187" s="12"/>
      <c r="E187" s="14"/>
      <c r="F187" s="13"/>
      <c r="G187" s="62">
        <f t="shared" si="19"/>
        <v>0</v>
      </c>
      <c r="H187" s="15"/>
      <c r="I187" s="62">
        <f t="shared" si="20"/>
        <v>0</v>
      </c>
      <c r="J187" s="69">
        <f t="shared" si="21"/>
        <v>0</v>
      </c>
    </row>
    <row r="188" spans="2:10" outlineLevel="1" x14ac:dyDescent="0.3">
      <c r="B188" s="79">
        <v>5</v>
      </c>
      <c r="C188" s="11"/>
      <c r="D188" s="12"/>
      <c r="E188" s="14"/>
      <c r="F188" s="13"/>
      <c r="G188" s="62">
        <f t="shared" si="19"/>
        <v>0</v>
      </c>
      <c r="H188" s="15"/>
      <c r="I188" s="62">
        <f t="shared" si="20"/>
        <v>0</v>
      </c>
      <c r="J188" s="69">
        <f t="shared" si="21"/>
        <v>0</v>
      </c>
    </row>
    <row r="189" spans="2:10" outlineLevel="1" x14ac:dyDescent="0.3">
      <c r="B189" s="88" t="s">
        <v>17</v>
      </c>
      <c r="C189" s="88"/>
      <c r="D189" s="65" t="s">
        <v>3</v>
      </c>
      <c r="E189" s="75" t="s">
        <v>3</v>
      </c>
      <c r="F189" s="76">
        <f>SUM(F184:F188)</f>
        <v>0</v>
      </c>
      <c r="G189" s="60">
        <f>SUM(G184:G188)</f>
        <v>0</v>
      </c>
      <c r="H189" s="77" t="s">
        <v>3</v>
      </c>
      <c r="I189" s="60">
        <f>SUM(I184:I188)</f>
        <v>0</v>
      </c>
      <c r="J189" s="60">
        <f>SUM(J184:J188)</f>
        <v>0</v>
      </c>
    </row>
    <row r="190" spans="2:10" outlineLevel="1" x14ac:dyDescent="0.3">
      <c r="B190" s="2"/>
      <c r="D190" s="2"/>
      <c r="E190" s="4"/>
      <c r="F190" s="3"/>
      <c r="G190" s="5"/>
      <c r="H190" s="4"/>
      <c r="I190" s="5"/>
      <c r="J190" s="5"/>
    </row>
    <row r="191" spans="2:10" x14ac:dyDescent="0.3">
      <c r="B191" s="2"/>
      <c r="D191" s="2"/>
      <c r="E191" s="4"/>
      <c r="F191" s="3"/>
      <c r="G191" s="5"/>
      <c r="H191" s="4"/>
      <c r="I191" s="5"/>
      <c r="J191" s="5"/>
    </row>
    <row r="192" spans="2:10" ht="21" x14ac:dyDescent="0.3">
      <c r="B192" s="82" t="s">
        <v>347</v>
      </c>
      <c r="C192" s="37"/>
      <c r="D192" s="37"/>
      <c r="J192" s="5"/>
    </row>
    <row r="193" spans="2:10" ht="4.5" customHeight="1" outlineLevel="1" x14ac:dyDescent="0.3"/>
    <row r="194" spans="2:10" outlineLevel="1" x14ac:dyDescent="0.3">
      <c r="B194" s="65" t="s">
        <v>0</v>
      </c>
      <c r="C194" s="64" t="s">
        <v>19</v>
      </c>
      <c r="D194" s="59" t="s">
        <v>6</v>
      </c>
      <c r="E194" s="76" t="s">
        <v>22</v>
      </c>
      <c r="F194" s="3"/>
      <c r="G194" s="5"/>
      <c r="H194" s="4"/>
      <c r="I194" s="5"/>
      <c r="J194" s="5"/>
    </row>
    <row r="195" spans="2:10" outlineLevel="1" x14ac:dyDescent="0.3">
      <c r="B195" s="79">
        <v>1</v>
      </c>
      <c r="C195" s="61" t="s">
        <v>26</v>
      </c>
      <c r="D195" s="62">
        <f>J136</f>
        <v>76906</v>
      </c>
      <c r="E195" s="80">
        <f>D195/$D$199</f>
        <v>0.13909416790557527</v>
      </c>
      <c r="F195" s="3"/>
      <c r="G195" s="5"/>
      <c r="H195" s="4"/>
      <c r="I195" s="5"/>
      <c r="J195" s="5"/>
    </row>
    <row r="196" spans="2:10" outlineLevel="1" x14ac:dyDescent="0.3">
      <c r="B196" s="79">
        <v>2</v>
      </c>
      <c r="C196" s="61" t="s">
        <v>56</v>
      </c>
      <c r="D196" s="62">
        <f>J162</f>
        <v>476000</v>
      </c>
      <c r="E196" s="80">
        <f t="shared" ref="E196:E199" si="22">D196/$D$199</f>
        <v>0.86090583209442473</v>
      </c>
      <c r="F196" s="3"/>
      <c r="G196" s="5"/>
      <c r="H196" s="4"/>
      <c r="I196" s="5"/>
      <c r="J196" s="5"/>
    </row>
    <row r="197" spans="2:10" outlineLevel="1" x14ac:dyDescent="0.3">
      <c r="B197" s="79">
        <v>3</v>
      </c>
      <c r="C197" s="61" t="s">
        <v>28</v>
      </c>
      <c r="D197" s="62">
        <f>J178</f>
        <v>0</v>
      </c>
      <c r="E197" s="80">
        <f t="shared" si="22"/>
        <v>0</v>
      </c>
      <c r="F197" s="3"/>
      <c r="G197" s="5"/>
      <c r="H197" s="4"/>
      <c r="I197" s="5"/>
      <c r="J197" s="5"/>
    </row>
    <row r="198" spans="2:10" outlineLevel="1" x14ac:dyDescent="0.3">
      <c r="B198" s="79">
        <v>4</v>
      </c>
      <c r="C198" s="61" t="s">
        <v>99</v>
      </c>
      <c r="D198" s="62">
        <f>J189</f>
        <v>0</v>
      </c>
      <c r="E198" s="80">
        <f t="shared" si="22"/>
        <v>0</v>
      </c>
      <c r="F198" s="3"/>
      <c r="G198" s="5"/>
      <c r="H198" s="4"/>
      <c r="I198" s="5"/>
      <c r="J198" s="5"/>
    </row>
    <row r="199" spans="2:10" outlineLevel="1" x14ac:dyDescent="0.3">
      <c r="B199" s="88" t="s">
        <v>21</v>
      </c>
      <c r="C199" s="88"/>
      <c r="D199" s="60">
        <f>SUM(D195:D197)</f>
        <v>552906</v>
      </c>
      <c r="E199" s="77">
        <f t="shared" si="22"/>
        <v>1</v>
      </c>
      <c r="F199" s="3"/>
      <c r="G199" s="5"/>
      <c r="H199" s="4"/>
      <c r="I199" s="5"/>
      <c r="J199" s="5"/>
    </row>
    <row r="200" spans="2:10" outlineLevel="1" x14ac:dyDescent="0.3">
      <c r="B200" s="2"/>
      <c r="D200" s="2"/>
      <c r="E200" s="4"/>
      <c r="F200" s="3"/>
      <c r="G200" s="5"/>
      <c r="H200" s="4"/>
      <c r="I200" s="5"/>
      <c r="J200" s="5"/>
    </row>
    <row r="201" spans="2:10" x14ac:dyDescent="0.3">
      <c r="B201" s="2"/>
      <c r="D201" s="2"/>
      <c r="E201" s="4"/>
      <c r="F201" s="3"/>
      <c r="G201" s="5"/>
      <c r="H201" s="4"/>
      <c r="I201" s="5"/>
      <c r="J201" s="5"/>
    </row>
  </sheetData>
  <mergeCells count="11">
    <mergeCell ref="B136:C136"/>
    <mergeCell ref="B162:C162"/>
    <mergeCell ref="B178:C178"/>
    <mergeCell ref="B189:C189"/>
    <mergeCell ref="B199:C199"/>
    <mergeCell ref="B110:C110"/>
    <mergeCell ref="B26:C26"/>
    <mergeCell ref="B52:C52"/>
    <mergeCell ref="B60:C60"/>
    <mergeCell ref="B71:C71"/>
    <mergeCell ref="B102:C102"/>
  </mergeCells>
  <dataValidations count="1">
    <dataValidation type="list" allowBlank="1" showInputMessage="1" showErrorMessage="1" sqref="D6:D25 D32:D51 D116:D135 D142:D161 D168:D177 D184:D188" xr:uid="{00000000-0002-0000-0700-000000000000}">
      <formula1>jm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&amp;R&amp;9&amp;G</oddHeader>
    <oddFooter>&amp;L&amp;"A1 Sans,Regular"© Igor Lazarević 2023&amp;R&amp;"A1 Sans,Regular"Strana &amp;P od &amp;N</oddFooter>
  </headerFooter>
  <rowBreaks count="9" manualBreakCount="9">
    <brk id="28" max="16383" man="1"/>
    <brk id="54" max="16383" man="1"/>
    <brk id="62" max="16383" man="1"/>
    <brk id="104" max="16383" man="1"/>
    <brk id="112" max="16383" man="1"/>
    <brk id="138" max="16383" man="1"/>
    <brk id="164" max="16383" man="1"/>
    <brk id="180" max="16383" man="1"/>
    <brk id="191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99"/>
    <pageSetUpPr fitToPage="1"/>
  </sheetPr>
  <dimension ref="B3:K26"/>
  <sheetViews>
    <sheetView showGridLines="0" zoomScale="85" zoomScaleNormal="85" workbookViewId="0">
      <pane ySplit="5" topLeftCell="A6" activePane="bottomLeft" state="frozen"/>
      <selection activeCell="F238" sqref="F238"/>
      <selection pane="bottomLeft" activeCell="B5" sqref="B5"/>
    </sheetView>
  </sheetViews>
  <sheetFormatPr defaultColWidth="9.109375" defaultRowHeight="14.4" x14ac:dyDescent="0.3"/>
  <cols>
    <col min="1" max="1" width="3.44140625" style="1" customWidth="1"/>
    <col min="2" max="2" width="8.109375" style="2" customWidth="1"/>
    <col min="3" max="3" width="48.33203125" style="1" customWidth="1"/>
    <col min="4" max="4" width="17.109375" style="2" customWidth="1"/>
    <col min="5" max="5" width="16.6640625" style="4" customWidth="1"/>
    <col min="6" max="7" width="19" style="4" customWidth="1"/>
    <col min="8" max="8" width="17.109375" style="5" customWidth="1"/>
    <col min="9" max="9" width="12.109375" style="4" customWidth="1"/>
    <col min="10" max="11" width="17.109375" style="5" customWidth="1"/>
    <col min="12" max="16384" width="9.109375" style="1"/>
  </cols>
  <sheetData>
    <row r="3" spans="2:11" ht="21" x14ac:dyDescent="0.3">
      <c r="B3" s="16" t="s">
        <v>348</v>
      </c>
      <c r="K3" s="33" t="s">
        <v>23</v>
      </c>
    </row>
    <row r="4" spans="2:11" ht="4.5" customHeight="1" x14ac:dyDescent="0.3">
      <c r="B4" s="1"/>
      <c r="D4" s="1"/>
      <c r="E4" s="1"/>
      <c r="F4" s="1"/>
      <c r="G4" s="1"/>
      <c r="H4" s="1"/>
      <c r="I4" s="1"/>
      <c r="J4" s="1"/>
      <c r="K4" s="1"/>
    </row>
    <row r="5" spans="2:11" ht="16.5" customHeight="1" x14ac:dyDescent="0.3">
      <c r="B5" s="65" t="s">
        <v>0</v>
      </c>
      <c r="C5" s="64" t="s">
        <v>63</v>
      </c>
      <c r="D5" s="65" t="s">
        <v>1</v>
      </c>
      <c r="E5" s="75" t="s">
        <v>64</v>
      </c>
      <c r="F5" s="75" t="s">
        <v>86</v>
      </c>
      <c r="G5" s="75" t="s">
        <v>87</v>
      </c>
      <c r="H5" s="60" t="s">
        <v>65</v>
      </c>
      <c r="I5" s="75" t="s">
        <v>5</v>
      </c>
      <c r="J5" s="60" t="s">
        <v>7</v>
      </c>
      <c r="K5" s="60" t="s">
        <v>66</v>
      </c>
    </row>
    <row r="6" spans="2:11" x14ac:dyDescent="0.3">
      <c r="B6" s="79">
        <v>1</v>
      </c>
      <c r="C6" s="11" t="s">
        <v>241</v>
      </c>
      <c r="D6" s="12" t="s">
        <v>9</v>
      </c>
      <c r="E6" s="14">
        <v>300</v>
      </c>
      <c r="F6" s="14">
        <v>1136</v>
      </c>
      <c r="G6" s="84">
        <f>F6*12</f>
        <v>13632</v>
      </c>
      <c r="H6" s="83">
        <f t="shared" ref="H6:H20" si="0">G6*E6</f>
        <v>4089600</v>
      </c>
      <c r="I6" s="15"/>
      <c r="J6" s="62">
        <f>H6*I6</f>
        <v>0</v>
      </c>
      <c r="K6" s="69">
        <f>H6-J6</f>
        <v>4089600</v>
      </c>
    </row>
    <row r="7" spans="2:11" x14ac:dyDescent="0.3">
      <c r="B7" s="79">
        <v>2</v>
      </c>
      <c r="C7" s="11" t="s">
        <v>242</v>
      </c>
      <c r="D7" s="12" t="s">
        <v>9</v>
      </c>
      <c r="E7" s="14">
        <v>75</v>
      </c>
      <c r="F7" s="14">
        <v>1755</v>
      </c>
      <c r="G7" s="84">
        <f t="shared" ref="G7:G25" si="1">F7*12</f>
        <v>21060</v>
      </c>
      <c r="H7" s="83">
        <f t="shared" si="0"/>
        <v>1579500</v>
      </c>
      <c r="I7" s="15"/>
      <c r="J7" s="62">
        <f t="shared" ref="J7:J20" si="2">H7*I7</f>
        <v>0</v>
      </c>
      <c r="K7" s="69">
        <f t="shared" ref="K7:K20" si="3">H7-J7</f>
        <v>1579500</v>
      </c>
    </row>
    <row r="8" spans="2:11" x14ac:dyDescent="0.3">
      <c r="B8" s="79">
        <v>3</v>
      </c>
      <c r="C8" s="11" t="s">
        <v>243</v>
      </c>
      <c r="D8" s="12" t="s">
        <v>9</v>
      </c>
      <c r="E8" s="14">
        <v>860</v>
      </c>
      <c r="F8" s="14">
        <v>266</v>
      </c>
      <c r="G8" s="84">
        <f t="shared" si="1"/>
        <v>3192</v>
      </c>
      <c r="H8" s="83">
        <f t="shared" si="0"/>
        <v>2745120</v>
      </c>
      <c r="I8" s="15"/>
      <c r="J8" s="62">
        <f t="shared" si="2"/>
        <v>0</v>
      </c>
      <c r="K8" s="69">
        <f t="shared" si="3"/>
        <v>2745120</v>
      </c>
    </row>
    <row r="9" spans="2:11" x14ac:dyDescent="0.3">
      <c r="B9" s="79">
        <v>4</v>
      </c>
      <c r="C9" s="11"/>
      <c r="D9" s="12"/>
      <c r="E9" s="14"/>
      <c r="F9" s="14"/>
      <c r="G9" s="84">
        <f t="shared" si="1"/>
        <v>0</v>
      </c>
      <c r="H9" s="83">
        <f t="shared" si="0"/>
        <v>0</v>
      </c>
      <c r="I9" s="15"/>
      <c r="J9" s="62">
        <f t="shared" si="2"/>
        <v>0</v>
      </c>
      <c r="K9" s="69">
        <f t="shared" si="3"/>
        <v>0</v>
      </c>
    </row>
    <row r="10" spans="2:11" x14ac:dyDescent="0.3">
      <c r="B10" s="79">
        <v>5</v>
      </c>
      <c r="C10" s="11"/>
      <c r="D10" s="12"/>
      <c r="E10" s="14"/>
      <c r="F10" s="14"/>
      <c r="G10" s="84">
        <f t="shared" si="1"/>
        <v>0</v>
      </c>
      <c r="H10" s="83">
        <f t="shared" si="0"/>
        <v>0</v>
      </c>
      <c r="I10" s="15"/>
      <c r="J10" s="62">
        <f t="shared" si="2"/>
        <v>0</v>
      </c>
      <c r="K10" s="69">
        <f t="shared" si="3"/>
        <v>0</v>
      </c>
    </row>
    <row r="11" spans="2:11" x14ac:dyDescent="0.3">
      <c r="B11" s="79">
        <v>6</v>
      </c>
      <c r="C11" s="11"/>
      <c r="D11" s="12"/>
      <c r="E11" s="14"/>
      <c r="F11" s="14"/>
      <c r="G11" s="84">
        <f t="shared" si="1"/>
        <v>0</v>
      </c>
      <c r="H11" s="83">
        <f t="shared" si="0"/>
        <v>0</v>
      </c>
      <c r="I11" s="15"/>
      <c r="J11" s="62">
        <f t="shared" si="2"/>
        <v>0</v>
      </c>
      <c r="K11" s="69">
        <f t="shared" si="3"/>
        <v>0</v>
      </c>
    </row>
    <row r="12" spans="2:11" x14ac:dyDescent="0.3">
      <c r="B12" s="79">
        <v>7</v>
      </c>
      <c r="C12" s="11"/>
      <c r="D12" s="12"/>
      <c r="E12" s="14"/>
      <c r="F12" s="14"/>
      <c r="G12" s="84">
        <f t="shared" si="1"/>
        <v>0</v>
      </c>
      <c r="H12" s="83">
        <f t="shared" si="0"/>
        <v>0</v>
      </c>
      <c r="I12" s="15"/>
      <c r="J12" s="62">
        <f t="shared" si="2"/>
        <v>0</v>
      </c>
      <c r="K12" s="69">
        <f t="shared" si="3"/>
        <v>0</v>
      </c>
    </row>
    <row r="13" spans="2:11" x14ac:dyDescent="0.3">
      <c r="B13" s="79">
        <v>8</v>
      </c>
      <c r="C13" s="11"/>
      <c r="D13" s="12"/>
      <c r="E13" s="14"/>
      <c r="F13" s="14"/>
      <c r="G13" s="84">
        <f t="shared" si="1"/>
        <v>0</v>
      </c>
      <c r="H13" s="83">
        <f t="shared" si="0"/>
        <v>0</v>
      </c>
      <c r="I13" s="15"/>
      <c r="J13" s="62">
        <f t="shared" si="2"/>
        <v>0</v>
      </c>
      <c r="K13" s="69">
        <f t="shared" si="3"/>
        <v>0</v>
      </c>
    </row>
    <row r="14" spans="2:11" x14ac:dyDescent="0.3">
      <c r="B14" s="79">
        <v>9</v>
      </c>
      <c r="C14" s="11"/>
      <c r="D14" s="12"/>
      <c r="E14" s="14"/>
      <c r="F14" s="14"/>
      <c r="G14" s="84">
        <f t="shared" si="1"/>
        <v>0</v>
      </c>
      <c r="H14" s="83">
        <f t="shared" si="0"/>
        <v>0</v>
      </c>
      <c r="I14" s="15"/>
      <c r="J14" s="62">
        <f t="shared" si="2"/>
        <v>0</v>
      </c>
      <c r="K14" s="69">
        <f t="shared" si="3"/>
        <v>0</v>
      </c>
    </row>
    <row r="15" spans="2:11" x14ac:dyDescent="0.3">
      <c r="B15" s="79">
        <v>10</v>
      </c>
      <c r="C15" s="11"/>
      <c r="D15" s="12"/>
      <c r="E15" s="14"/>
      <c r="F15" s="14"/>
      <c r="G15" s="84">
        <f t="shared" si="1"/>
        <v>0</v>
      </c>
      <c r="H15" s="83">
        <f t="shared" si="0"/>
        <v>0</v>
      </c>
      <c r="I15" s="15"/>
      <c r="J15" s="62">
        <f t="shared" si="2"/>
        <v>0</v>
      </c>
      <c r="K15" s="69">
        <f t="shared" si="3"/>
        <v>0</v>
      </c>
    </row>
    <row r="16" spans="2:11" x14ac:dyDescent="0.3">
      <c r="B16" s="79">
        <v>11</v>
      </c>
      <c r="C16" s="11"/>
      <c r="D16" s="12"/>
      <c r="E16" s="14"/>
      <c r="F16" s="14"/>
      <c r="G16" s="84">
        <f t="shared" si="1"/>
        <v>0</v>
      </c>
      <c r="H16" s="83">
        <f t="shared" si="0"/>
        <v>0</v>
      </c>
      <c r="I16" s="15"/>
      <c r="J16" s="62">
        <f t="shared" si="2"/>
        <v>0</v>
      </c>
      <c r="K16" s="69">
        <f t="shared" si="3"/>
        <v>0</v>
      </c>
    </row>
    <row r="17" spans="2:11" x14ac:dyDescent="0.3">
      <c r="B17" s="79">
        <v>12</v>
      </c>
      <c r="C17" s="11"/>
      <c r="D17" s="12"/>
      <c r="E17" s="14"/>
      <c r="F17" s="14"/>
      <c r="G17" s="84">
        <f t="shared" si="1"/>
        <v>0</v>
      </c>
      <c r="H17" s="83">
        <f t="shared" si="0"/>
        <v>0</v>
      </c>
      <c r="I17" s="15"/>
      <c r="J17" s="62">
        <f t="shared" si="2"/>
        <v>0</v>
      </c>
      <c r="K17" s="69">
        <f t="shared" si="3"/>
        <v>0</v>
      </c>
    </row>
    <row r="18" spans="2:11" x14ac:dyDescent="0.3">
      <c r="B18" s="79">
        <v>13</v>
      </c>
      <c r="C18" s="11"/>
      <c r="D18" s="12"/>
      <c r="E18" s="14"/>
      <c r="F18" s="14"/>
      <c r="G18" s="84">
        <f t="shared" si="1"/>
        <v>0</v>
      </c>
      <c r="H18" s="83">
        <f t="shared" si="0"/>
        <v>0</v>
      </c>
      <c r="I18" s="15"/>
      <c r="J18" s="62">
        <f t="shared" si="2"/>
        <v>0</v>
      </c>
      <c r="K18" s="69">
        <f t="shared" si="3"/>
        <v>0</v>
      </c>
    </row>
    <row r="19" spans="2:11" x14ac:dyDescent="0.3">
      <c r="B19" s="79">
        <v>14</v>
      </c>
      <c r="C19" s="11"/>
      <c r="D19" s="12"/>
      <c r="E19" s="14"/>
      <c r="F19" s="14"/>
      <c r="G19" s="84">
        <f t="shared" si="1"/>
        <v>0</v>
      </c>
      <c r="H19" s="83">
        <f t="shared" si="0"/>
        <v>0</v>
      </c>
      <c r="I19" s="15"/>
      <c r="J19" s="62">
        <f t="shared" si="2"/>
        <v>0</v>
      </c>
      <c r="K19" s="69">
        <f t="shared" si="3"/>
        <v>0</v>
      </c>
    </row>
    <row r="20" spans="2:11" x14ac:dyDescent="0.3">
      <c r="B20" s="79">
        <v>15</v>
      </c>
      <c r="C20" s="11"/>
      <c r="D20" s="12"/>
      <c r="E20" s="14"/>
      <c r="F20" s="14"/>
      <c r="G20" s="84">
        <f t="shared" si="1"/>
        <v>0</v>
      </c>
      <c r="H20" s="83">
        <f t="shared" si="0"/>
        <v>0</v>
      </c>
      <c r="I20" s="15"/>
      <c r="J20" s="62">
        <f t="shared" si="2"/>
        <v>0</v>
      </c>
      <c r="K20" s="69">
        <f t="shared" si="3"/>
        <v>0</v>
      </c>
    </row>
    <row r="21" spans="2:11" x14ac:dyDescent="0.3">
      <c r="B21" s="79">
        <v>16</v>
      </c>
      <c r="C21" s="11"/>
      <c r="D21" s="12"/>
      <c r="E21" s="14"/>
      <c r="F21" s="14"/>
      <c r="G21" s="84">
        <f>F21*12</f>
        <v>0</v>
      </c>
      <c r="H21" s="83">
        <f t="shared" ref="H21:H25" si="4">G21*E21</f>
        <v>0</v>
      </c>
      <c r="I21" s="15"/>
      <c r="J21" s="62">
        <f t="shared" ref="J21:J25" si="5">H21*I21</f>
        <v>0</v>
      </c>
      <c r="K21" s="69">
        <f t="shared" ref="K21:K25" si="6">H21-J21</f>
        <v>0</v>
      </c>
    </row>
    <row r="22" spans="2:11" x14ac:dyDescent="0.3">
      <c r="B22" s="79">
        <v>17</v>
      </c>
      <c r="C22" s="11"/>
      <c r="D22" s="12"/>
      <c r="E22" s="14"/>
      <c r="F22" s="14"/>
      <c r="G22" s="84">
        <f t="shared" si="1"/>
        <v>0</v>
      </c>
      <c r="H22" s="83">
        <f t="shared" si="4"/>
        <v>0</v>
      </c>
      <c r="I22" s="15"/>
      <c r="J22" s="62">
        <f t="shared" si="5"/>
        <v>0</v>
      </c>
      <c r="K22" s="69">
        <f t="shared" si="6"/>
        <v>0</v>
      </c>
    </row>
    <row r="23" spans="2:11" x14ac:dyDescent="0.3">
      <c r="B23" s="79">
        <v>18</v>
      </c>
      <c r="C23" s="11"/>
      <c r="D23" s="12"/>
      <c r="E23" s="14"/>
      <c r="F23" s="14"/>
      <c r="G23" s="84">
        <f t="shared" si="1"/>
        <v>0</v>
      </c>
      <c r="H23" s="83">
        <f t="shared" si="4"/>
        <v>0</v>
      </c>
      <c r="I23" s="15"/>
      <c r="J23" s="62">
        <f t="shared" si="5"/>
        <v>0</v>
      </c>
      <c r="K23" s="69">
        <f t="shared" si="6"/>
        <v>0</v>
      </c>
    </row>
    <row r="24" spans="2:11" x14ac:dyDescent="0.3">
      <c r="B24" s="79">
        <v>19</v>
      </c>
      <c r="C24" s="11"/>
      <c r="D24" s="12"/>
      <c r="E24" s="14"/>
      <c r="F24" s="14"/>
      <c r="G24" s="84">
        <f t="shared" si="1"/>
        <v>0</v>
      </c>
      <c r="H24" s="83">
        <f t="shared" si="4"/>
        <v>0</v>
      </c>
      <c r="I24" s="15"/>
      <c r="J24" s="62">
        <f t="shared" si="5"/>
        <v>0</v>
      </c>
      <c r="K24" s="69">
        <f t="shared" si="6"/>
        <v>0</v>
      </c>
    </row>
    <row r="25" spans="2:11" x14ac:dyDescent="0.3">
      <c r="B25" s="79">
        <v>20</v>
      </c>
      <c r="C25" s="11"/>
      <c r="D25" s="12"/>
      <c r="E25" s="14"/>
      <c r="F25" s="14"/>
      <c r="G25" s="84">
        <f t="shared" si="1"/>
        <v>0</v>
      </c>
      <c r="H25" s="83">
        <f t="shared" si="4"/>
        <v>0</v>
      </c>
      <c r="I25" s="15"/>
      <c r="J25" s="62">
        <f t="shared" si="5"/>
        <v>0</v>
      </c>
      <c r="K25" s="69">
        <f t="shared" si="6"/>
        <v>0</v>
      </c>
    </row>
    <row r="26" spans="2:11" x14ac:dyDescent="0.3">
      <c r="B26" s="88" t="s">
        <v>17</v>
      </c>
      <c r="C26" s="88"/>
      <c r="D26" s="65" t="s">
        <v>3</v>
      </c>
      <c r="E26" s="75" t="s">
        <v>3</v>
      </c>
      <c r="F26" s="75"/>
      <c r="G26" s="75">
        <f>SUM(G6:G25)</f>
        <v>37884</v>
      </c>
      <c r="H26" s="60">
        <f>SUM(H6:H25)</f>
        <v>8414220</v>
      </c>
      <c r="I26" s="77" t="s">
        <v>3</v>
      </c>
      <c r="J26" s="60">
        <f>SUM(J6:J25)</f>
        <v>0</v>
      </c>
      <c r="K26" s="60">
        <f>SUM(K6:K25)</f>
        <v>8414220</v>
      </c>
    </row>
  </sheetData>
  <mergeCells count="1">
    <mergeCell ref="B26:C26"/>
  </mergeCells>
  <dataValidations count="1">
    <dataValidation type="list" allowBlank="1" showInputMessage="1" showErrorMessage="1" sqref="D6:D25" xr:uid="{00000000-0002-0000-0800-000000000000}">
      <formula1>jm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&amp;R&amp;9&amp;G</oddHeader>
    <oddFooter>&amp;L&amp;"A1 Sans,Regular"© Igor Lazarević 2023&amp;R&amp;"A1 Sans,Regular"Strana &amp;P od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.</vt:lpstr>
      <vt:lpstr>Sadržaj</vt:lpstr>
      <vt:lpstr>Uputstvo</vt:lpstr>
      <vt:lpstr>Ulaganja</vt:lpstr>
      <vt:lpstr>Prihodi i rashodi</vt:lpstr>
      <vt:lpstr>Bilans uspeha</vt:lpstr>
      <vt:lpstr>Pokazatelji</vt:lpstr>
      <vt:lpstr>Obračun ulaganja</vt:lpstr>
      <vt:lpstr>Obračun prihoda od prodaje</vt:lpstr>
      <vt:lpstr>Obračun troškova materijala</vt:lpstr>
      <vt:lpstr>Obračun troškova energije</vt:lpstr>
      <vt:lpstr>Obračun amortizacije</vt:lpstr>
      <vt:lpstr>Obračun zarada</vt:lpstr>
      <vt:lpstr>'Obračun ulaganja'!jm</vt:lpstr>
      <vt:lpstr>Ulaganja!jm</vt:lpstr>
      <vt:lpstr>jm</vt:lpstr>
      <vt:lpstr>'Obračun amortizacije'!Print_Titles</vt:lpstr>
      <vt:lpstr>'Obračun prihoda od prodaje'!Print_Titles</vt:lpstr>
      <vt:lpstr>'Obračun troškova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Korisnik</cp:lastModifiedBy>
  <cp:lastPrinted>2023-04-25T17:37:58Z</cp:lastPrinted>
  <dcterms:created xsi:type="dcterms:W3CDTF">2017-09-27T13:37:48Z</dcterms:created>
  <dcterms:modified xsi:type="dcterms:W3CDTF">2023-04-25T17:38:03Z</dcterms:modified>
</cp:coreProperties>
</file>